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06"/>
  <workbookPr defaultThemeVersion="166925"/>
  <mc:AlternateContent xmlns:mc="http://schemas.openxmlformats.org/markup-compatibility/2006">
    <mc:Choice Requires="x15">
      <x15ac:absPath xmlns:x15ac="http://schemas.microsoft.com/office/spreadsheetml/2010/11/ac" url="https://seconncog.sharepoint.com/Shared Documents/Transportation/MTP/2023 MTP/WebsiteUpload/"/>
    </mc:Choice>
  </mc:AlternateContent>
  <xr:revisionPtr revIDLastSave="0" documentId="8_{46D44FF0-1494-47CE-BC55-CF93AB8674A7}" xr6:coauthVersionLast="47" xr6:coauthVersionMax="47" xr10:uidLastSave="{00000000-0000-0000-0000-000000000000}"/>
  <bookViews>
    <workbookView xWindow="28680" yWindow="-120" windowWidth="29040" windowHeight="15840" xr2:uid="{A651FA9E-2947-4DE8-901A-BFC46BF6528A}"/>
  </bookViews>
  <sheets>
    <sheet name="Highway" sheetId="1" r:id="rId1"/>
    <sheet name="Transit" sheetId="2" r:id="rId2"/>
  </sheets>
  <definedNames>
    <definedName name="_xlnm.Print_Titles" localSheetId="0">Highway!$2:$3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81" i="1" l="1"/>
  <c r="AE81" i="1" s="1"/>
  <c r="AD80" i="1"/>
  <c r="AE80" i="1" s="1"/>
  <c r="AA21" i="2"/>
  <c r="AB21" i="2" s="1"/>
  <c r="AC21" i="2" s="1"/>
  <c r="AA20" i="2"/>
  <c r="AB20" i="2" s="1"/>
  <c r="AC20" i="2" s="1"/>
  <c r="AA19" i="2"/>
  <c r="AB19" i="2" s="1"/>
  <c r="AC19" i="2" s="1"/>
  <c r="AA18" i="2"/>
  <c r="AB18" i="2" s="1"/>
  <c r="AC18" i="2" s="1"/>
  <c r="AA17" i="2"/>
  <c r="AB17" i="2" s="1"/>
  <c r="Y21" i="2"/>
  <c r="Z21" i="2" s="1"/>
  <c r="Y20" i="2"/>
  <c r="Z20" i="2" s="1"/>
  <c r="Y19" i="2"/>
  <c r="Z19" i="2" s="1"/>
  <c r="Y18" i="2"/>
  <c r="Z18" i="2" s="1"/>
  <c r="Y17" i="2"/>
  <c r="Z17" i="2" s="1"/>
  <c r="AA30" i="2"/>
  <c r="AB30" i="2" s="1"/>
  <c r="AC30" i="2" s="1"/>
  <c r="AA29" i="2"/>
  <c r="AB29" i="2" s="1"/>
  <c r="AC29" i="2" s="1"/>
  <c r="AA28" i="2"/>
  <c r="AB28" i="2" s="1"/>
  <c r="AC28" i="2" s="1"/>
  <c r="AA27" i="2"/>
  <c r="AB27" i="2" s="1"/>
  <c r="Q12" i="2"/>
  <c r="Q34" i="2"/>
  <c r="Q35" i="2"/>
  <c r="P31" i="2"/>
  <c r="O31" i="2"/>
  <c r="N31" i="2"/>
  <c r="Y77" i="1"/>
  <c r="AD77" i="1"/>
  <c r="Z77" i="1"/>
  <c r="AE47" i="1"/>
  <c r="AE46" i="1"/>
  <c r="Q31" i="2"/>
  <c r="AB12" i="2"/>
  <c r="N12" i="2"/>
  <c r="AC17" i="2" l="1"/>
  <c r="AB31" i="2"/>
  <c r="AC31" i="2" s="1"/>
  <c r="Q36" i="2"/>
  <c r="AC27" i="2"/>
  <c r="AC12" i="2"/>
  <c r="AE77" i="1"/>
  <c r="W77" i="1"/>
  <c r="U77" i="1"/>
  <c r="T77" i="1"/>
  <c r="S77" i="1"/>
  <c r="V71" i="1"/>
  <c r="V77" i="1" s="1"/>
  <c r="AC33" i="2" l="1"/>
  <c r="AB33" i="2"/>
</calcChain>
</file>

<file path=xl/sharedStrings.xml><?xml version="1.0" encoding="utf-8"?>
<sst xmlns="http://schemas.openxmlformats.org/spreadsheetml/2006/main" count="988" uniqueCount="465">
  <si>
    <t>SCCOG MTP Project List, Transit</t>
  </si>
  <si>
    <t>Tranporation Project List: Highway</t>
  </si>
  <si>
    <t>MatchID</t>
  </si>
  <si>
    <t>Project Number</t>
  </si>
  <si>
    <t>Town(s)</t>
  </si>
  <si>
    <t>MPO</t>
  </si>
  <si>
    <t>Route/Street</t>
  </si>
  <si>
    <t>Brief Project Description</t>
  </si>
  <si>
    <t>Project Limits</t>
  </si>
  <si>
    <t>Project Description</t>
  </si>
  <si>
    <t>Added Capacity Y or N (if Y, # of additional lanes by direction)</t>
  </si>
  <si>
    <t>Project Manager</t>
  </si>
  <si>
    <t>Funding Source</t>
  </si>
  <si>
    <t>Link to Additional Project Data</t>
  </si>
  <si>
    <t>Estimated Construction Completion Date</t>
  </si>
  <si>
    <t>Air Quality Code</t>
  </si>
  <si>
    <t>Is project a breakout of an existing project? If yes, provide project number</t>
  </si>
  <si>
    <t>Network Year</t>
  </si>
  <si>
    <t>CMAQ Analysis Complete (Y/N)</t>
  </si>
  <si>
    <t xml:space="preserve"> 1 to 4 (2023-2028) </t>
  </si>
  <si>
    <t xml:space="preserve"> 5 to 10 (2029-2033) </t>
  </si>
  <si>
    <t xml:space="preserve">  11 to 27 (2033-2050)  </t>
  </si>
  <si>
    <t xml:space="preserve"> Total Cost (000) </t>
  </si>
  <si>
    <t>Nonfederal project cost</t>
  </si>
  <si>
    <t>Map Match ID</t>
  </si>
  <si>
    <t xml:space="preserve">Total Proj. Cost (000) </t>
  </si>
  <si>
    <t>Non-Fed. Proj. Cost</t>
  </si>
  <si>
    <t>EJ Target Areas Included</t>
  </si>
  <si>
    <t>Total Block Groups Included</t>
  </si>
  <si>
    <t>Project Cost Per Block Group</t>
  </si>
  <si>
    <t>Total Target Area Expenditure of Project</t>
  </si>
  <si>
    <t>Target Area Expenditure as Share of Project Cost</t>
  </si>
  <si>
    <t>x</t>
  </si>
  <si>
    <t>BOZRAH</t>
  </si>
  <si>
    <t>Gager Rd</t>
  </si>
  <si>
    <t>Bridge 05517 Rehab/Reconstruction</t>
  </si>
  <si>
    <t>Bridge 05517</t>
  </si>
  <si>
    <t>Bridge 05517, Gager Rd over Gardner Brook, rated poor in 2022, scour critical/deck geometry deficient, fed eligible</t>
  </si>
  <si>
    <t>N</t>
  </si>
  <si>
    <t>Fed</t>
  </si>
  <si>
    <t>DOT Bridge report</t>
  </si>
  <si>
    <t>X6</t>
  </si>
  <si>
    <t>RT 163</t>
  </si>
  <si>
    <t>Intersection modifications at Route 163 and Route 2 ramps</t>
  </si>
  <si>
    <t>DOT</t>
  </si>
  <si>
    <t>X7</t>
  </si>
  <si>
    <t>L013-0001</t>
  </si>
  <si>
    <t>RT 612 (Fitchville Road)</t>
  </si>
  <si>
    <t>Sidewalk improvement and extension</t>
  </si>
  <si>
    <t xml:space="preserve">181 Fitchville Rd to Houghton Road </t>
  </si>
  <si>
    <t>Glenn Pianka</t>
  </si>
  <si>
    <t>LOTCIP</t>
  </si>
  <si>
    <t>Endorsed App20220316</t>
  </si>
  <si>
    <t>No Federal funds. Project factored out of analysis</t>
  </si>
  <si>
    <t>L028-0002</t>
  </si>
  <si>
    <t>COLCHESTER</t>
  </si>
  <si>
    <t>RT 16 (Lebanon Ave)</t>
  </si>
  <si>
    <t>Sidewalk Improvements and extension</t>
  </si>
  <si>
    <t>South of Windham Ave  to Highland Farms Dr</t>
  </si>
  <si>
    <t>extension of previous sidewalk projects. Provides access from the Airline Trail Spur to dense residential developments on Pease Road.</t>
  </si>
  <si>
    <t>Sal Tassone</t>
  </si>
  <si>
    <t>RevisedApp20220418</t>
  </si>
  <si>
    <t>Y(local)</t>
  </si>
  <si>
    <t>RT 2</t>
  </si>
  <si>
    <t>Interchange improvements at Exit 17, add eastbound on-ramp, westbound off-ramp</t>
  </si>
  <si>
    <t>Mill Hill Rd</t>
  </si>
  <si>
    <t>Y, complete interchange</t>
  </si>
  <si>
    <t>STP-U</t>
  </si>
  <si>
    <t>CC</t>
  </si>
  <si>
    <t xml:space="preserve"> $-   </t>
  </si>
  <si>
    <t>EAST LYME</t>
  </si>
  <si>
    <t>Colony Rd</t>
  </si>
  <si>
    <t>Replace Bridge 5623</t>
  </si>
  <si>
    <t>Latimer Brook</t>
  </si>
  <si>
    <t>Replace bridge 5623 over Latimer Brook, rated 4 in 2022</t>
  </si>
  <si>
    <t>DOT Bridge Report</t>
  </si>
  <si>
    <t>Lxxx-xxxx</t>
  </si>
  <si>
    <t>East Pattagansett Road</t>
  </si>
  <si>
    <t>East Pattagansett Road Sidewalk and Road Improvements</t>
  </si>
  <si>
    <t>Route 156 to Bush Hill Drive</t>
  </si>
  <si>
    <t>Phase 1 sidewalk improvements along East Pattagansett Rd</t>
  </si>
  <si>
    <t>Gary Goeshel</t>
  </si>
  <si>
    <t xml:space="preserve">https://seconncog.sharepoint.com/:f:/g/EtAk8Ut-9zlFqn1Gwog94bYB1mq06XwtNz27UUD2tuq9nA </t>
  </si>
  <si>
    <t>Y *1</t>
  </si>
  <si>
    <t>Bush Hill Drive to RT 161</t>
  </si>
  <si>
    <t>Phase 2 sidewalk improvements along East Pattagansett Rd. Break out from LOTCIP 23 solicitation.</t>
  </si>
  <si>
    <t>RT 1</t>
  </si>
  <si>
    <t>Intersection improvement</t>
  </si>
  <si>
    <t>RT1 to Flanders Elementary School</t>
  </si>
  <si>
    <t>Intersection improvement to address: speed reduction, congestion management, pedestrian access and mobility.</t>
  </si>
  <si>
    <t>Y</t>
  </si>
  <si>
    <t>Town has traffic data</t>
  </si>
  <si>
    <t>RT 156</t>
  </si>
  <si>
    <t>Complete Streets Improvement</t>
  </si>
  <si>
    <t>RT161 to East Pataganset</t>
  </si>
  <si>
    <t>High levels of pedestrian and bicycle traffic  will be accomodated with sidewalk improvements, sharrows/bike lanes, and parking revisions.</t>
  </si>
  <si>
    <t>RT156</t>
  </si>
  <si>
    <t>Congestion reduction, intersection coordination</t>
  </si>
  <si>
    <t>North Bridebrook Rd to Rocky Neck Connector</t>
  </si>
  <si>
    <t>Reduce congestion associated with access to I-95 with signal timing/coordination</t>
  </si>
  <si>
    <t>GRISWOLD</t>
  </si>
  <si>
    <t>RT 138</t>
  </si>
  <si>
    <t>Realign Rte. 201/Rte. 138 Intersection</t>
  </si>
  <si>
    <t>RT201</t>
  </si>
  <si>
    <t>Realign intersection</t>
  </si>
  <si>
    <t>?</t>
  </si>
  <si>
    <t>GROTON</t>
  </si>
  <si>
    <t>Groton Long Point Rd</t>
  </si>
  <si>
    <t>Replace Bridge 4675</t>
  </si>
  <si>
    <t>Palmer Cove</t>
  </si>
  <si>
    <t>Replace bridge 4675 over Palmer Cove, rated 4 in 2022</t>
  </si>
  <si>
    <t>Reconstruct from vicinity of intersection with Poquonnock Road North to Ring Drive</t>
  </si>
  <si>
    <t>Geometric improvement at intersection of Fishtown Road</t>
  </si>
  <si>
    <t>RT 12</t>
  </si>
  <si>
    <t>Intersection modification at Crystal Lake, Gungywamp and Tollgate Rds.</t>
  </si>
  <si>
    <t>RT 649</t>
  </si>
  <si>
    <t>Improve South Road underpass    The Bridge is currently 10'6" and extremely narrow (&lt;20’), a new bridge would eliminate or minimize deficiencies. This will require further study as it is within the 100 year flood zone. No additional lanes would be necessary, but shoulders and a sidewalk on at least one side would be included.</t>
  </si>
  <si>
    <t>Eliminate height limitation at Depot Road</t>
  </si>
  <si>
    <t>TBA</t>
  </si>
  <si>
    <t>Establish additional Park and Ride Capacity</t>
  </si>
  <si>
    <t>NRS</t>
  </si>
  <si>
    <t xml:space="preserve">L071-0001 </t>
  </si>
  <si>
    <t>LEDYARD</t>
  </si>
  <si>
    <t>Colonel Ledyard Rd</t>
  </si>
  <si>
    <t>Multi-use path, from RT117 to the High School at Gallup Hill Road</t>
  </si>
  <si>
    <t>RT117 to Gallup Hill Road</t>
  </si>
  <si>
    <t>Multi-use path, from RT117 to the High School at Gallup Hill Road. Path will be built over sanitary sewer extension, developed under separate funding sources. Incidental drainage improvements and minor intersection improvement at RT 117</t>
  </si>
  <si>
    <t>Steve Maslin</t>
  </si>
  <si>
    <t>CTF L071-0001- EXECUTED 3-29-22.pdf</t>
  </si>
  <si>
    <t>Whalehead Road intersection improvements</t>
  </si>
  <si>
    <t>LEDYARD/PRESTON</t>
  </si>
  <si>
    <t>n/a</t>
  </si>
  <si>
    <t>Tri-town trail</t>
  </si>
  <si>
    <t>Groton to Preston</t>
  </si>
  <si>
    <t>Ledyard</t>
  </si>
  <si>
    <t>RTP</t>
  </si>
  <si>
    <t>Tri Town Trail Association</t>
  </si>
  <si>
    <t>L072-0001</t>
  </si>
  <si>
    <t>LISBON</t>
  </si>
  <si>
    <t>RT 12 (River Road)</t>
  </si>
  <si>
    <t>Sidewalks</t>
  </si>
  <si>
    <t>South of I-95 to Griswold TL</t>
  </si>
  <si>
    <t>Sidewalks, intersection pedestrian improvements.</t>
  </si>
  <si>
    <t>Mike Murphy</t>
  </si>
  <si>
    <t>WilliamsStNLApp</t>
  </si>
  <si>
    <t>Realign and widen between Route 660 and Route 12    No new lanes, curve remediation and shoulder widening.</t>
  </si>
  <si>
    <t>RT660 to RT12</t>
  </si>
  <si>
    <t>Reconstruct intersection with Route 169</t>
  </si>
  <si>
    <t>RT169</t>
  </si>
  <si>
    <t>offset intersection with difficult skew on Town House Rd</t>
  </si>
  <si>
    <t>MONTVILLE</t>
  </si>
  <si>
    <t>Route 32</t>
  </si>
  <si>
    <t>Norwich-New London Turnpike Bicycle Path and Sidewalk Extension</t>
  </si>
  <si>
    <t>Waterford TL to RT163(Depot Rd)</t>
  </si>
  <si>
    <t>Project will be 1.3 miles of five foot (5') wide concrete sidewalk. 0.7 Miles of bicycle lane northbound from the  Waterford Town line to Depot Rd. 0.6 miles of bicycle lane southbound from the Town Hall to the Waterford Town line. Pedestrian crossings along Route 32 and at local road intersections. Retaining Wall construction for several areas of cut and fill. Associated drainage improvements/signage/striping.</t>
  </si>
  <si>
    <t>Liz Burdick</t>
  </si>
  <si>
    <t xml:space="preserve">https://seconncog.sharepoint.com/:f:/g/EqzypW2eFaBDlSf6rdbcvFgBsW-W00S0lSUNUY0gBRZvsQ </t>
  </si>
  <si>
    <t xml:space="preserve">RT 32 </t>
  </si>
  <si>
    <t>Intersection congestion mitigation</t>
  </si>
  <si>
    <t>Maple Avenue to RT163</t>
  </si>
  <si>
    <t>Create intersection turn lane, adjust parking and driveways to ease intersection congestion.</t>
  </si>
  <si>
    <t>Y(add dedicated turn lane to alleiviate congestion</t>
  </si>
  <si>
    <t>Colleen Bezanson</t>
  </si>
  <si>
    <t>170-3513GR</t>
  </si>
  <si>
    <t>RT 32 (Norwich New London Tpke)</t>
  </si>
  <si>
    <t>Sidewalks  on Norwich New-London Tpke from Golden Rd to Church Ln</t>
  </si>
  <si>
    <t>Norwich New-London Tpke from Golden Rd to Church Ln</t>
  </si>
  <si>
    <t>Sidewalk improvements, repurposed from 2019 grant.</t>
  </si>
  <si>
    <t>Community Connectivity Grant</t>
  </si>
  <si>
    <t>0094-0235</t>
  </si>
  <si>
    <t>NEW LONDON</t>
  </si>
  <si>
    <t>I-95</t>
  </si>
  <si>
    <t>Gold Star Bridge Rehab Northbound (Phase 2)</t>
  </si>
  <si>
    <t>Thames River</t>
  </si>
  <si>
    <t xml:space="preserve">Close exit 84E to Williams Street </t>
  </si>
  <si>
    <t>exit 84E off I-95</t>
  </si>
  <si>
    <t>To be taken up as part of i-95 east PEL study, Close exit 84E to Williams Street (safety improvement, exiting traffic will use exit 83/Briggs St, buffer existing residential use)</t>
  </si>
  <si>
    <t>Y(traffic would be displaced to Briggs St)</t>
  </si>
  <si>
    <t>Y, *3</t>
  </si>
  <si>
    <t>NM</t>
  </si>
  <si>
    <t>Connect Waterfront park /FT Trumbull with a Multiuse path including along the Amtrak Bridge</t>
  </si>
  <si>
    <t>Waterfront park, Ft Trumbull Riverwalk</t>
  </si>
  <si>
    <t>unfunded</t>
  </si>
  <si>
    <t>TBD</t>
  </si>
  <si>
    <t>RT 32</t>
  </si>
  <si>
    <t>I-95/Rt 32 Interchange and Rt 32 Corridor Improvments</t>
  </si>
  <si>
    <t>Wiliams St to Gov. Winthrop Blvd</t>
  </si>
  <si>
    <t xml:space="preserve">PD </t>
  </si>
  <si>
    <t>RT 641, RT 1</t>
  </si>
  <si>
    <t>Dynamic signal control, access management, improve turning radii</t>
  </si>
  <si>
    <t>Lee Ave to Howard St</t>
  </si>
  <si>
    <t>CMP identified, under Ivestigation by CTDOT</t>
  </si>
  <si>
    <t>Y, dynamic signals coordination, lane continuity improvements</t>
  </si>
  <si>
    <t>investigation 94-xxxx in the PDU office</t>
  </si>
  <si>
    <t>X8</t>
  </si>
  <si>
    <t>L094-0003</t>
  </si>
  <si>
    <t>RT 85 (Broad St), SR 635 (Williams St)</t>
  </si>
  <si>
    <t>Roundabout</t>
  </si>
  <si>
    <t>RT85 at Williams Street</t>
  </si>
  <si>
    <t>Roundabout. Safety and capacity improvement.</t>
  </si>
  <si>
    <t>Y(signal to roundabout conversion)</t>
  </si>
  <si>
    <t>Brian Sear</t>
  </si>
  <si>
    <t>L094-0003 - Commitment to Fund Letter.pdf</t>
  </si>
  <si>
    <t>L094-0004</t>
  </si>
  <si>
    <t>SR 635 (Williams Street)</t>
  </si>
  <si>
    <t>Hodges Square Streetscape</t>
  </si>
  <si>
    <t>Gordon Ct to Huntington St (SR 641)</t>
  </si>
  <si>
    <t xml:space="preserve">Hodges Square Streetscape. </t>
  </si>
  <si>
    <t>L094-xxxxWilliamsStNL</t>
  </si>
  <si>
    <t>SCCOG</t>
  </si>
  <si>
    <t>Water St</t>
  </si>
  <si>
    <t>New London Pedestrian Bridge and Public Access Project</t>
  </si>
  <si>
    <t xml:space="preserve">Water Street Parking Garage, Union Station, National Coast Guard Museum </t>
  </si>
  <si>
    <t>New London Pedestrian Bridge and Public Access Project, garage, bus, rail, museum connections and intermodal improvements</t>
  </si>
  <si>
    <t>City of New London</t>
  </si>
  <si>
    <t>Other Earmark</t>
  </si>
  <si>
    <t>NM*</t>
  </si>
  <si>
    <t>NORTH STONINGTON</t>
  </si>
  <si>
    <t xml:space="preserve"> RT 2</t>
  </si>
  <si>
    <t xml:space="preserve">At Route 627, add left hand turn lanes from Route 2 onto Main St and Old Mystic Rd </t>
  </si>
  <si>
    <t>RT 627</t>
  </si>
  <si>
    <t>Add left turn lanes to address intersection queuing and bypass issues.</t>
  </si>
  <si>
    <t>Y, intersection turn lane, head to head</t>
  </si>
  <si>
    <t>Bicycle and Pedestrian Improvements</t>
  </si>
  <si>
    <t>SR 627/Mystic Rd to Main St</t>
  </si>
  <si>
    <t>Phase 1 of the Route 2 Bicycle Facility Planning Study Recommendations -SCCOG. 3400' of 12' Multi-use path, 5' shoulder and extension of Multiuse path to Commercial node.</t>
  </si>
  <si>
    <t>STP NL</t>
  </si>
  <si>
    <t>Transportation Documents – SCCOG (seccog.org)</t>
  </si>
  <si>
    <t>NORWICH</t>
  </si>
  <si>
    <t>Hunters Rd</t>
  </si>
  <si>
    <t>Hunters Road Pavement Rehabilitation and Culverts Replacement</t>
  </si>
  <si>
    <t>RT 169 to RT 12</t>
  </si>
  <si>
    <t>Pavement rehabilitation, culvert replacements(2)</t>
  </si>
  <si>
    <t>Brian Long</t>
  </si>
  <si>
    <t>Norwich-HuntersRd</t>
  </si>
  <si>
    <t>I-395, new collector roadway</t>
  </si>
  <si>
    <t>Business Park North</t>
  </si>
  <si>
    <t>RT 97, Canterbury Tpke, Lawler Ln connected by new collector</t>
  </si>
  <si>
    <t>City of Norwich</t>
  </si>
  <si>
    <t>CC*</t>
  </si>
  <si>
    <t xml:space="preserve">TOD and streetscape improvements </t>
  </si>
  <si>
    <t>North Main St to Newent Rd</t>
  </si>
  <si>
    <t>North Main St to Newent Rd (formerly:TOD and streetscape improvements: Boswell Ave to Hunters Rd, added CMP location and Ponema Development as per Town)</t>
  </si>
  <si>
    <t>STP</t>
  </si>
  <si>
    <t>RT 12, RT 2</t>
  </si>
  <si>
    <t xml:space="preserve">Convert downtown circulation to two-way, convert chelsea harbor drive to local parking/park facility, streetscape </t>
  </si>
  <si>
    <t>downtown</t>
  </si>
  <si>
    <t>Corridor study for the same is approved and in scoping/federal authorizationprocess</t>
  </si>
  <si>
    <t>PD</t>
  </si>
  <si>
    <t>103-0274</t>
  </si>
  <si>
    <t>RT 82</t>
  </si>
  <si>
    <t>Safety Improvements from Maple St to Fairmount St</t>
  </si>
  <si>
    <t>Maple St to Fairmont St</t>
  </si>
  <si>
    <t>103-0275</t>
  </si>
  <si>
    <t>Safety Improvements from Old Salem Plaza to Mapel St</t>
  </si>
  <si>
    <t>Old Salem Plaza to Maple St</t>
  </si>
  <si>
    <t>Scotland Rd</t>
  </si>
  <si>
    <t>Rehab Br 00278 o/ I-395</t>
  </si>
  <si>
    <t>Br 00278</t>
  </si>
  <si>
    <t>Town</t>
  </si>
  <si>
    <t>FIF-Bridge</t>
  </si>
  <si>
    <t>L103-0004</t>
  </si>
  <si>
    <t>NORWICH/MONTVILLE</t>
  </si>
  <si>
    <t>New London Tpke</t>
  </si>
  <si>
    <t>Pavement rehabilitation, complete streets</t>
  </si>
  <si>
    <t>RT 32 to RT 82</t>
  </si>
  <si>
    <t>pavement rehabilitation, complete streets (bike pavement markings and sidewalk extension)</t>
  </si>
  <si>
    <t>L103-xxxxNorwichNLTpke</t>
  </si>
  <si>
    <t>OLD LYME/EAST LYME</t>
  </si>
  <si>
    <t xml:space="preserve">Interchange71/72 Improvements </t>
  </si>
  <si>
    <t>Rocky Neck Connector and Four Mile River Rd</t>
  </si>
  <si>
    <t>PRESTON</t>
  </si>
  <si>
    <t>Route 2A</t>
  </si>
  <si>
    <t>New Parallel 2-lane Route 2A Bridge (Add Second Span to Mohegan Pequot Bridge, alternative F of the 2005 EIS, estimated at 119M(cost escalated 2%/25 years)</t>
  </si>
  <si>
    <t>Construct a secondary bridge to provide additional capacity, and pedestrian and bike connectivity. Improve the intersection with RT12 to alleiviate existing congestion and thruflow to RT 2A/Foxwoods</t>
  </si>
  <si>
    <t>EIS document</t>
  </si>
  <si>
    <t xml:space="preserve">Route 2A </t>
  </si>
  <si>
    <t>Poquetanuck Village Traffic Calming Project</t>
  </si>
  <si>
    <t>west of Middle Road to Lincoln Park Road</t>
  </si>
  <si>
    <t>Streetscape, pedestrian facility, safety improvements in hisoric Poquetanuck Village</t>
  </si>
  <si>
    <t>Kathy Warzecha</t>
  </si>
  <si>
    <t xml:space="preserve">https://seconncog.sharepoint.com/:f:/g/Eh1_9OL9QTFAsz5zvqYvNGQBpsHCiKorG8b7HqZzKJavlQ </t>
  </si>
  <si>
    <t>Y *2</t>
  </si>
  <si>
    <t>Preston City Roundabout</t>
  </si>
  <si>
    <t xml:space="preserve">Lincoln Park Road and Route 2A </t>
  </si>
  <si>
    <t>Roundabout will address congestion, traffic calming and safety in the village of Poquetanuck. Break out from LOTCIP 23 solicitation.</t>
  </si>
  <si>
    <t>Y, Current intersection is singalized three legs have one lane, the north leg has two. Proposed condition is a 1 lane roundabout</t>
  </si>
  <si>
    <t>RT 2A, RT 2</t>
  </si>
  <si>
    <t>Multi-Use Trail and bike lanes</t>
  </si>
  <si>
    <t>Lincoln park rd to RT164</t>
  </si>
  <si>
    <t xml:space="preserve">Preston Bike Lane and Multi-use trail Project RT 2A to RT 2 to RT 164 and Linclon Park Road, 3.2 mi. 
 </t>
  </si>
  <si>
    <t>VARIOUS</t>
  </si>
  <si>
    <t>Bridge Rehabilitation</t>
  </si>
  <si>
    <t>townwide</t>
  </si>
  <si>
    <t xml:space="preserve">Bridge projects 7 bridges: River Road, Parks Road(05520-s/f) Old Jewitt City Road, Cook Town Road(06085-s/f), Cider Mill Road(113008-s), Lincoln Park Road(113006-s), Mathewson Mill Road
</t>
  </si>
  <si>
    <t>Comprehensive guiderail project</t>
  </si>
  <si>
    <t>Kathy Warecha</t>
  </si>
  <si>
    <t>Comprehensive gaurdrail project: River Road, Brickyard Road, Swantown Road, Miller Road, Branch Hill, Watson, Roosevelt Ave, School House Road, Midle Road, Hinkley Hil Road, Prodell Road and Krug  Road</t>
  </si>
  <si>
    <t>REGIONWIDE</t>
  </si>
  <si>
    <t xml:space="preserve"> bike and pedestrian improvements to the regionalnetwork inclusive of signage, shoulder widening, pavement striping on State roads</t>
  </si>
  <si>
    <t>STPU</t>
  </si>
  <si>
    <t>Bike Ped Plan, http://seccog.org/publications</t>
  </si>
  <si>
    <t>Eastern Shoreline Path Phase 1 in Stonington and Groton(East Lyme, Waterford, New London, Groton and Stonington)</t>
  </si>
  <si>
    <t>N, marginal positive benefit May-October</t>
  </si>
  <si>
    <t>SALEM</t>
  </si>
  <si>
    <t>Darling Rd</t>
  </si>
  <si>
    <t>Repair of bridge, including scouring issues as identified by CTDOT</t>
  </si>
  <si>
    <t>Darling Road Bridge (No 04767)</t>
  </si>
  <si>
    <t>This bridge was identified by the CT DOT routine inspection as in need of repair for scouring and other issues. The Town contracted with CLA Engineers to perform a detailed review and assessment of work needed to be done. CLA estimates the cost to restore the bridge fully to be approximately $465,000.</t>
  </si>
  <si>
    <t>Justin LaFountain, planner</t>
  </si>
  <si>
    <t>RT 354</t>
  </si>
  <si>
    <t>Modify curve one-half mile south of Witter Road intersection</t>
  </si>
  <si>
    <t>.5mi south of Whitter Rd</t>
  </si>
  <si>
    <t xml:space="preserve">Geometric improvement of RT354 .5mi south of Witter Rd. This road becomes heavily travelled in summertime for Gardner Lake State Park, and this particular curve is known to cause issues. 
</t>
  </si>
  <si>
    <t>Justin LaFountain</t>
  </si>
  <si>
    <t>Improve drainage between Route 85 and Hagen Road</t>
  </si>
  <si>
    <t>Hagen Rd to RT85</t>
  </si>
  <si>
    <t xml:space="preserve">Improve drainage between Route 85 and Hagen Road. This area, just west of the roundabout, is in wetlands and FEMA flood zones. Better drainage would be ideal for storm events.
</t>
  </si>
  <si>
    <t>STONINGTON</t>
  </si>
  <si>
    <t>Improve roadway, including underpass and intersections, from RT2 to state line</t>
  </si>
  <si>
    <t>RT 2 to RI state line</t>
  </si>
  <si>
    <t xml:space="preserve">Congestion mitigation, street scape, pedestrian improvement. </t>
  </si>
  <si>
    <t>PDU</t>
  </si>
  <si>
    <t>STP-U, CMAQ</t>
  </si>
  <si>
    <t xml:space="preserve">Intersection reconstruction  </t>
  </si>
  <si>
    <t>RT 1 and RT 27</t>
  </si>
  <si>
    <t>Reconstruction of Route 1/Route 27 Intersection</t>
  </si>
  <si>
    <t>RT 234</t>
  </si>
  <si>
    <t xml:space="preserve">Improve intersection sight lines </t>
  </si>
  <si>
    <t>Farmholme Rd</t>
  </si>
  <si>
    <t>Improve sight lines at intersection with Farmholme Road</t>
  </si>
  <si>
    <t>Make drainage and spot safety improvements in various locations</t>
  </si>
  <si>
    <t>I-95 exit 91 to RT 1</t>
  </si>
  <si>
    <t>Mystic Mobility Study Implementation (Groton, Stonington) Pedestrian, Streetscape &amp; Bicycle Improvements; shuttle bus and mobility hubs.</t>
  </si>
  <si>
    <t>Drawbridge, Route 27 to I-95, Coogan Blvd</t>
  </si>
  <si>
    <t>N, transit =reduction in SOV</t>
  </si>
  <si>
    <t>I-95 Capacity and safety improvements - Branford to RI State Line (I-95 East PEL Recommendations)</t>
  </si>
  <si>
    <t>Branford to RI State Line</t>
  </si>
  <si>
    <t>*3</t>
  </si>
  <si>
    <t>0085-0146/0120-0094</t>
  </si>
  <si>
    <t>RT 85</t>
  </si>
  <si>
    <t>Safety and capacity improvements</t>
  </si>
  <si>
    <t>RT 82 and I-395</t>
  </si>
  <si>
    <t>Rt. 85 Improvements between RT 82 and I-395(Salem, Montville, Waterford)</t>
  </si>
  <si>
    <t>WATERFORD</t>
  </si>
  <si>
    <t>Cross Rd, Parkway North, Parkway South</t>
  </si>
  <si>
    <t xml:space="preserve">Improve interstate access, local road capacity and geometry. </t>
  </si>
  <si>
    <t>Cross Rd, Frontage Rds</t>
  </si>
  <si>
    <t>improve function of I-95 interchange and Cross Road to support buildout of large industrial/commercial parcels. Relates to 2019 projects concerning parkway connections.</t>
  </si>
  <si>
    <t>Abby Piersall</t>
  </si>
  <si>
    <t>Cross Road (urban collector)</t>
  </si>
  <si>
    <t>Pavement rehabilitation, sidewalk replacement</t>
  </si>
  <si>
    <t>Frontage Rd South to RT 1</t>
  </si>
  <si>
    <t>Pavement rehabilitation, sidewalk improvement, emergency route resiliency improvement. Improve signal timing at Cross Rd and RT1 to address congestion.</t>
  </si>
  <si>
    <t>Gary Schneider</t>
  </si>
  <si>
    <t>Waterford-CrossRd2</t>
  </si>
  <si>
    <t>North Frontage Rd</t>
  </si>
  <si>
    <t>Extend north Frontage Roads to connect to Route 85, south of Crystal Mall</t>
  </si>
  <si>
    <t>Frontage Rd termini to RT 85</t>
  </si>
  <si>
    <t>Extend frontage road</t>
  </si>
  <si>
    <t>Y, 2 lane extension of Frontage Rd</t>
  </si>
  <si>
    <t>see *3</t>
  </si>
  <si>
    <t>Ped safety, access management, intersection alignment, turning radii</t>
  </si>
  <si>
    <t>Avery Ln to New London town line</t>
  </si>
  <si>
    <t>Congestion mitigation, queing and pedestrian improvement, safety imporovement</t>
  </si>
  <si>
    <t>Jefferson Ave to Harvey ave, potential Pedestrian improvement through Crystal Mall</t>
  </si>
  <si>
    <t>WATERFORD, MONTVILLE</t>
  </si>
  <si>
    <t>Pedestrian Safety Improvements (Benham ave to 395 overpass traffic calming and separated bike lanes/MUP)</t>
  </si>
  <si>
    <t>Benham Ave to I-395 overpass</t>
  </si>
  <si>
    <t>WINDHAM</t>
  </si>
  <si>
    <t>Plains Rd</t>
  </si>
  <si>
    <t>Replace Bridge 4811</t>
  </si>
  <si>
    <t>Shetucket River</t>
  </si>
  <si>
    <t>Replace Br 04811 over the Shetucket River</t>
  </si>
  <si>
    <t>Not fiscally constrained</t>
  </si>
  <si>
    <t>not analyzed</t>
  </si>
  <si>
    <t>DOT Major Project</t>
  </si>
  <si>
    <t>Fiscally Constrained Urban</t>
  </si>
  <si>
    <t>Submitted for Air Quality 2021</t>
  </si>
  <si>
    <t>Table 10</t>
  </si>
  <si>
    <t>Transit Projects</t>
  </si>
  <si>
    <t>Rail</t>
  </si>
  <si>
    <t>Match_ID</t>
  </si>
  <si>
    <t>Route/Street/Sys</t>
  </si>
  <si>
    <t>Detailed Project Description</t>
  </si>
  <si>
    <t>New, Added or Expanded Service</t>
  </si>
  <si>
    <t>Included in Fiscal Constraint?</t>
  </si>
  <si>
    <t>Total BGs</t>
  </si>
  <si>
    <t>Target BGs</t>
  </si>
  <si>
    <t>SCCOG Partial Funding %</t>
  </si>
  <si>
    <t>Partial funding</t>
  </si>
  <si>
    <t>$/block group</t>
  </si>
  <si>
    <t>Total Target Expenditure</t>
  </si>
  <si>
    <t>Target Expenditure as Share of Cost</t>
  </si>
  <si>
    <t>NOTES 1</t>
  </si>
  <si>
    <t>300-0097</t>
  </si>
  <si>
    <t>Various</t>
  </si>
  <si>
    <t>Railroad Bridge Inspection Program</t>
  </si>
  <si>
    <t>Railroad Righ-of-way</t>
  </si>
  <si>
    <t>Railroad Bridge Inspection Program (ANNUAL) $2m</t>
  </si>
  <si>
    <t>Bridge Unit</t>
  </si>
  <si>
    <t>State</t>
  </si>
  <si>
    <t>170-2010</t>
  </si>
  <si>
    <t>Off-System Railroad Bridge Inspection Program</t>
  </si>
  <si>
    <t>Off-System Railroad Bridge Inspection Program (ANNUAL) $2m</t>
  </si>
  <si>
    <t>5G Program</t>
  </si>
  <si>
    <t>Railroad Right-of-way</t>
  </si>
  <si>
    <t>Rails</t>
  </si>
  <si>
    <t>310-0072</t>
  </si>
  <si>
    <t>PIDS, Connectivity and Improvements to SLE and the Hartford Line</t>
  </si>
  <si>
    <t>SLE / Hartford Line</t>
  </si>
  <si>
    <t>New London to RI</t>
  </si>
  <si>
    <t>SECCOG</t>
  </si>
  <si>
    <t>Eastern CT Rail Plan</t>
  </si>
  <si>
    <t>Planning</t>
  </si>
  <si>
    <t>310-0069</t>
  </si>
  <si>
    <t>New London</t>
  </si>
  <si>
    <t>New London Track 6 Electrification</t>
  </si>
  <si>
    <t>310-0075</t>
  </si>
  <si>
    <t>New London PIDS &amp; ADA Improvements</t>
  </si>
  <si>
    <t xml:space="preserve"> </t>
  </si>
  <si>
    <t>Rail Total</t>
  </si>
  <si>
    <t>total</t>
  </si>
  <si>
    <t>TA BG Total</t>
  </si>
  <si>
    <t>Transit</t>
  </si>
  <si>
    <t>Southeast Area Transit</t>
  </si>
  <si>
    <t xml:space="preserve">Facilty rehabilitation </t>
  </si>
  <si>
    <t>Infrastructure improvements to accomodate electric vehicles and bring facility up to state of good repair</t>
  </si>
  <si>
    <t>Graham Curtis</t>
  </si>
  <si>
    <t>State/Federal</t>
  </si>
  <si>
    <t>Windham Regional Transit District + UConn</t>
  </si>
  <si>
    <t>Fixed route bus replacement - battery electric buses</t>
  </si>
  <si>
    <t>Fixed bus replacement - battery electric buses</t>
  </si>
  <si>
    <t>Partial funding= total project cost /total miles in project, *miles in SCCOG (see table below)</t>
  </si>
  <si>
    <t>Windham Region Transit District</t>
  </si>
  <si>
    <t>Facility rehabilitation</t>
  </si>
  <si>
    <t>WRTD (UConn)</t>
  </si>
  <si>
    <t>Facility rehabilitaton</t>
  </si>
  <si>
    <t>Infrastructure improvements to accomodate electric vehicles and bring facility up tp state of good repair</t>
  </si>
  <si>
    <t>WRTD</t>
  </si>
  <si>
    <t>Bus Maintenance Facility build out</t>
  </si>
  <si>
    <t>Estuary Transit District</t>
  </si>
  <si>
    <t>various</t>
  </si>
  <si>
    <t>Park &amp; Ride Lot Repairs &amp; Improvements</t>
  </si>
  <si>
    <t>Park &amp; Ride Lot Shelter Replacement</t>
  </si>
  <si>
    <t>SEAT</t>
  </si>
  <si>
    <t>Bus Faciliy improvement /Expansion</t>
  </si>
  <si>
    <t>DOT submitted grant  6/2022</t>
  </si>
  <si>
    <t>Charging Equiptment / power upgrades</t>
  </si>
  <si>
    <t>reduction in greenhouse gas</t>
  </si>
  <si>
    <t xml:space="preserve">Battery Electric Standard Buses 2022 </t>
  </si>
  <si>
    <t>Battery Electric Standard Buses FY2022 -mini bus (5), support vehicle (4)</t>
  </si>
  <si>
    <t>Battery Electric Standard Buses FY2024 mini bus (2),</t>
  </si>
  <si>
    <t>Battery Electric Standard Buses FY 2025 35’ (1)</t>
  </si>
  <si>
    <t>Battery Electric Standard Buses FY 2026 mini bus (5).</t>
  </si>
  <si>
    <t>Bus/TDM Total</t>
  </si>
  <si>
    <t>TOTAL TA BG:</t>
  </si>
  <si>
    <t>Total TA/Total Cost</t>
  </si>
  <si>
    <t>DOT Major Projects</t>
  </si>
  <si>
    <t>All Transit Projects</t>
  </si>
  <si>
    <t>COG Projects</t>
  </si>
  <si>
    <t>Target Analysis Project total (minus WRTD non SCCOG miles)</t>
  </si>
  <si>
    <t xml:space="preserve"> TABLE 11 Proposed 2023-2050 Tranportation Project List</t>
  </si>
  <si>
    <t>Partial funding= ((total project cost *% SCCOG miles)/total SCCOG BGs)xTA BGs(see table below)</t>
  </si>
  <si>
    <t>*rail projects reflect the impact if the full expenditure was made in SCCOG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</si>
</sst>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4" formatCode="_(&quot;$&quot;* #,##0.00_);_(&quot;$&quot;* \(#,##0.00\);_(&quot;$&quot;* &quot;-&quot;??_);_(@_)"/>
    <numFmt numFmtId="164" formatCode="_([$$-409]* #,##0.00_);_([$$-409]* \(#,##0.00\);_([$$-409]* &quot;-&quot;??_);_(@_)"/>
    <numFmt numFmtId="165" formatCode="_(&quot;$&quot;* #,##0_);_(&quot;$&quot;* \(#,##0\);_(&quot;$&quot;* &quot;-&quot;??_);_(@_)"/>
    <numFmt numFmtId="166" formatCode="&quot;$&quot;#,##0.00"/>
    <numFmt numFmtId="167" formatCode="_([$$-409]* #,##0_);_([$$-409]* \(#,##0\);_([$$-409]* &quot;-&quot;??_);_(@_)"/>
  </numFmts>
  <fonts count="31">
    <font>
      <sz val="11"/>
      <color theme="1"/>
      <name val="Calibri"/>
      <family val="2"/>
      <scheme val="minor"/>
    </font>
    <font>
      <sz val="11"/>
      <color theme="1"/>
      <name val="Calibri"/>
      <family val="2"/>
      <scheme val="minor"/>
    </font>
    <font>
      <u/>
      <sz val="11"/>
      <color theme="10"/>
      <name val="Calibri"/>
      <family val="2"/>
      <scheme val="minor"/>
    </font>
    <font>
      <b/>
      <sz val="10"/>
      <name val="Calibri"/>
      <family val="2"/>
      <scheme val="minor"/>
    </font>
    <font>
      <sz val="11"/>
      <name val="Calibri"/>
      <family val="2"/>
      <scheme val="minor"/>
    </font>
    <font>
      <b/>
      <sz val="11"/>
      <name val="Calibri"/>
      <family val="2"/>
      <scheme val="minor"/>
    </font>
    <font>
      <sz val="11"/>
      <color rgb="FF000000"/>
      <name val="Calibri"/>
      <family val="2"/>
      <scheme val="minor"/>
    </font>
    <font>
      <b/>
      <sz val="11"/>
      <color rgb="FF000000"/>
      <name val="Calibri"/>
      <family val="2"/>
      <scheme val="minor"/>
    </font>
    <font>
      <sz val="12"/>
      <name val="Calibri"/>
      <family val="2"/>
      <scheme val="minor"/>
    </font>
    <font>
      <b/>
      <sz val="11"/>
      <color rgb="FF000000"/>
      <name val="Calibri"/>
      <family val="2"/>
    </font>
    <font>
      <sz val="11"/>
      <color theme="1"/>
      <name val="Calibri"/>
      <family val="2"/>
    </font>
    <font>
      <sz val="11"/>
      <name val="Calibri"/>
      <family val="2"/>
    </font>
    <font>
      <sz val="11"/>
      <color rgb="FF000000"/>
      <name val="Calibri"/>
      <family val="2"/>
    </font>
    <font>
      <i/>
      <sz val="11"/>
      <color rgb="FF000000"/>
      <name val="Calibri"/>
      <family val="2"/>
    </font>
    <font>
      <u/>
      <sz val="11"/>
      <name val="Calibri"/>
      <family val="2"/>
    </font>
    <font>
      <i/>
      <sz val="11"/>
      <color rgb="FFFF0000"/>
      <name val="Calibri"/>
      <family val="2"/>
    </font>
    <font>
      <i/>
      <sz val="11"/>
      <name val="Calibri"/>
      <family val="2"/>
    </font>
    <font>
      <b/>
      <sz val="11"/>
      <name val="Calibri"/>
      <family val="2"/>
    </font>
    <font>
      <sz val="11"/>
      <color rgb="FF548235"/>
      <name val="Calibri"/>
      <family val="2"/>
    </font>
    <font>
      <sz val="11"/>
      <color theme="9" tint="-0.249977111117893"/>
      <name val="Calibri"/>
      <family val="2"/>
    </font>
    <font>
      <b/>
      <sz val="11"/>
      <color theme="1"/>
      <name val="Calibri"/>
      <family val="2"/>
    </font>
    <font>
      <b/>
      <sz val="11"/>
      <color theme="9" tint="-0.249977111117893"/>
      <name val="Calibri"/>
      <family val="2"/>
    </font>
    <font>
      <b/>
      <sz val="11"/>
      <color theme="1"/>
      <name val="Calibri"/>
      <family val="2"/>
      <scheme val="minor"/>
    </font>
    <font>
      <sz val="10"/>
      <name val="Calibri"/>
      <family val="2"/>
    </font>
    <font>
      <sz val="10"/>
      <color rgb="FF000000"/>
      <name val="Calibri"/>
      <family val="2"/>
    </font>
    <font>
      <sz val="10"/>
      <color theme="1"/>
      <name val="Calibri"/>
      <family val="2"/>
    </font>
    <font>
      <b/>
      <sz val="10"/>
      <name val="Calibri"/>
      <family val="2"/>
    </font>
    <font>
      <b/>
      <sz val="11"/>
      <color theme="1"/>
      <name val="Calibri"/>
      <family val="2"/>
    </font>
    <font>
      <i/>
      <sz val="11"/>
      <color rgb="FFFF0000"/>
      <name val="Calibri"/>
      <family val="2"/>
      <scheme val="minor"/>
    </font>
    <font>
      <b/>
      <sz val="12"/>
      <color theme="4" tint="-0.499984740745262"/>
      <name val="Calibri"/>
      <family val="2"/>
    </font>
    <font>
      <b/>
      <sz val="10"/>
      <color rgb="FF000000"/>
      <name val="Calibri"/>
      <family val="2"/>
    </font>
  </fonts>
  <fills count="13">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theme="5" tint="0.79998168889431442"/>
        <bgColor indexed="64"/>
      </patternFill>
    </fill>
    <fill>
      <patternFill patternType="solid">
        <fgColor theme="4" tint="0.39997558519241921"/>
        <bgColor indexed="64"/>
      </patternFill>
    </fill>
    <fill>
      <patternFill patternType="solid">
        <fgColor rgb="FFFFFFFF"/>
        <bgColor rgb="FF000000"/>
      </patternFill>
    </fill>
    <fill>
      <patternFill patternType="solid">
        <fgColor theme="4" tint="0.39997558519241921"/>
        <bgColor rgb="FF000000"/>
      </patternFill>
    </fill>
    <fill>
      <patternFill patternType="solid">
        <fgColor theme="2"/>
        <bgColor rgb="FF000000"/>
      </patternFill>
    </fill>
    <fill>
      <patternFill patternType="solid">
        <fgColor rgb="FFFFC000"/>
        <bgColor indexed="64"/>
      </patternFill>
    </fill>
    <fill>
      <patternFill patternType="solid">
        <fgColor theme="0" tint="-0.14999847407452621"/>
        <bgColor indexed="64"/>
      </patternFill>
    </fill>
    <fill>
      <patternFill patternType="solid">
        <fgColor theme="0"/>
        <bgColor indexed="64"/>
      </patternFill>
    </fill>
    <fill>
      <patternFill patternType="solid">
        <fgColor theme="0"/>
        <bgColor rgb="FF000000"/>
      </patternFill>
    </fill>
  </fills>
  <borders count="18">
    <border>
      <left/>
      <right/>
      <top/>
      <bottom/>
      <diagonal/>
    </border>
    <border>
      <left/>
      <right/>
      <top/>
      <bottom style="thin">
        <color indexed="64"/>
      </bottom>
      <diagonal/>
    </border>
    <border>
      <left/>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right style="thin">
        <color rgb="FF000000"/>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cellStyleXfs>
  <cellXfs count="268">
    <xf numFmtId="0" fontId="0" fillId="0" borderId="0" xfId="0"/>
    <xf numFmtId="0" fontId="6" fillId="7" borderId="4" xfId="0" applyFont="1" applyFill="1" applyBorder="1" applyAlignment="1">
      <alignment horizontal="left"/>
    </xf>
    <xf numFmtId="0" fontId="11" fillId="5" borderId="0" xfId="0" applyFont="1" applyFill="1"/>
    <xf numFmtId="8" fontId="12" fillId="0" borderId="4" xfId="0" applyNumberFormat="1" applyFont="1" applyBorder="1"/>
    <xf numFmtId="0" fontId="12" fillId="0" borderId="4" xfId="0" applyFont="1" applyBorder="1"/>
    <xf numFmtId="166" fontId="13" fillId="0" borderId="4" xfId="0" applyNumberFormat="1" applyFont="1" applyBorder="1"/>
    <xf numFmtId="166" fontId="12" fillId="0" borderId="4" xfId="0" applyNumberFormat="1" applyFont="1" applyBorder="1"/>
    <xf numFmtId="9" fontId="12" fillId="0" borderId="4" xfId="0" applyNumberFormat="1" applyFont="1" applyBorder="1"/>
    <xf numFmtId="0" fontId="10" fillId="0" borderId="0" xfId="0" applyFont="1"/>
    <xf numFmtId="0" fontId="10" fillId="5" borderId="0" xfId="0" applyFont="1" applyFill="1"/>
    <xf numFmtId="0" fontId="11" fillId="0" borderId="0" xfId="0" applyFont="1"/>
    <xf numFmtId="0" fontId="10" fillId="4" borderId="0" xfId="0" applyFont="1" applyFill="1"/>
    <xf numFmtId="0" fontId="11" fillId="4" borderId="0" xfId="0" applyFont="1" applyFill="1"/>
    <xf numFmtId="166" fontId="15" fillId="0" borderId="4" xfId="0" applyNumberFormat="1" applyFont="1" applyBorder="1"/>
    <xf numFmtId="166" fontId="16" fillId="0" borderId="4" xfId="0" applyNumberFormat="1" applyFont="1" applyBorder="1"/>
    <xf numFmtId="44" fontId="12" fillId="0" borderId="4" xfId="1" applyFont="1" applyFill="1" applyBorder="1"/>
    <xf numFmtId="0" fontId="10" fillId="9" borderId="0" xfId="0" applyFont="1" applyFill="1"/>
    <xf numFmtId="0" fontId="12" fillId="0" borderId="5" xfId="0" applyFont="1" applyBorder="1"/>
    <xf numFmtId="166" fontId="12" fillId="0" borderId="5" xfId="0" applyNumberFormat="1" applyFont="1" applyBorder="1"/>
    <xf numFmtId="9" fontId="12" fillId="0" borderId="5" xfId="0" applyNumberFormat="1" applyFont="1" applyBorder="1"/>
    <xf numFmtId="0" fontId="12" fillId="0" borderId="3" xfId="0" applyFont="1" applyBorder="1"/>
    <xf numFmtId="166" fontId="12" fillId="0" borderId="3" xfId="0" applyNumberFormat="1" applyFont="1" applyBorder="1"/>
    <xf numFmtId="9" fontId="12" fillId="0" borderId="3" xfId="0" applyNumberFormat="1" applyFont="1" applyBorder="1"/>
    <xf numFmtId="0" fontId="11" fillId="3" borderId="0" xfId="0" applyFont="1" applyFill="1"/>
    <xf numFmtId="166" fontId="10" fillId="0" borderId="0" xfId="0" applyNumberFormat="1" applyFont="1"/>
    <xf numFmtId="0" fontId="18" fillId="0" borderId="0" xfId="0" applyFont="1"/>
    <xf numFmtId="0" fontId="10" fillId="3" borderId="0" xfId="0" applyFont="1" applyFill="1"/>
    <xf numFmtId="0" fontId="12" fillId="0" borderId="0" xfId="0" applyFont="1"/>
    <xf numFmtId="0" fontId="19" fillId="0" borderId="0" xfId="0" applyFont="1"/>
    <xf numFmtId="0" fontId="19" fillId="3" borderId="0" xfId="0" applyFont="1" applyFill="1"/>
    <xf numFmtId="0" fontId="19" fillId="2" borderId="0" xfId="0" applyFont="1" applyFill="1"/>
    <xf numFmtId="0" fontId="10" fillId="2" borderId="0" xfId="0" applyFont="1" applyFill="1"/>
    <xf numFmtId="0" fontId="17" fillId="0" borderId="0" xfId="0" applyFont="1" applyAlignment="1">
      <alignment wrapText="1"/>
    </xf>
    <xf numFmtId="0" fontId="11" fillId="0" borderId="0" xfId="0" applyFont="1" applyAlignment="1">
      <alignment wrapText="1"/>
    </xf>
    <xf numFmtId="0" fontId="11" fillId="5" borderId="0" xfId="0" applyFont="1" applyFill="1" applyAlignment="1">
      <alignment wrapText="1"/>
    </xf>
    <xf numFmtId="0" fontId="11" fillId="4" borderId="0" xfId="0" applyFont="1" applyFill="1" applyAlignment="1">
      <alignment wrapText="1"/>
    </xf>
    <xf numFmtId="167" fontId="10" fillId="0" borderId="0" xfId="1" applyNumberFormat="1" applyFont="1" applyFill="1"/>
    <xf numFmtId="167" fontId="20" fillId="0" borderId="0" xfId="1" applyNumberFormat="1" applyFont="1" applyFill="1"/>
    <xf numFmtId="167" fontId="19" fillId="0" borderId="0" xfId="0" applyNumberFormat="1" applyFont="1"/>
    <xf numFmtId="167" fontId="21" fillId="0" borderId="0" xfId="0" applyNumberFormat="1" applyFont="1"/>
    <xf numFmtId="167" fontId="21" fillId="0" borderId="0" xfId="1" applyNumberFormat="1" applyFont="1" applyFill="1"/>
    <xf numFmtId="167" fontId="10" fillId="0" borderId="0" xfId="0" applyNumberFormat="1" applyFont="1"/>
    <xf numFmtId="167" fontId="20" fillId="0" borderId="0" xfId="0" applyNumberFormat="1" applyFont="1"/>
    <xf numFmtId="167" fontId="21" fillId="0" borderId="0" xfId="1" applyNumberFormat="1" applyFont="1"/>
    <xf numFmtId="167" fontId="10" fillId="0" borderId="0" xfId="1" applyNumberFormat="1" applyFont="1"/>
    <xf numFmtId="167" fontId="20" fillId="0" borderId="0" xfId="1" applyNumberFormat="1" applyFont="1"/>
    <xf numFmtId="8" fontId="12" fillId="0" borderId="3" xfId="0" applyNumberFormat="1" applyFont="1" applyBorder="1"/>
    <xf numFmtId="44" fontId="12" fillId="0" borderId="5" xfId="1" applyFont="1" applyFill="1" applyBorder="1"/>
    <xf numFmtId="0" fontId="10" fillId="0" borderId="4" xfId="0" applyFont="1" applyBorder="1"/>
    <xf numFmtId="166" fontId="13" fillId="0" borderId="5" xfId="0" applyNumberFormat="1" applyFont="1" applyBorder="1"/>
    <xf numFmtId="0" fontId="10" fillId="10" borderId="0" xfId="0" applyFont="1" applyFill="1"/>
    <xf numFmtId="0" fontId="11" fillId="10" borderId="0" xfId="0" applyFont="1" applyFill="1" applyAlignment="1">
      <alignment wrapText="1"/>
    </xf>
    <xf numFmtId="0" fontId="11" fillId="10" borderId="0" xfId="0" applyFont="1" applyFill="1"/>
    <xf numFmtId="164" fontId="11" fillId="10" borderId="4" xfId="1" applyNumberFormat="1" applyFont="1" applyFill="1" applyBorder="1" applyAlignment="1"/>
    <xf numFmtId="0" fontId="10" fillId="10" borderId="4" xfId="0" applyFont="1" applyFill="1" applyBorder="1"/>
    <xf numFmtId="166" fontId="10" fillId="10" borderId="4" xfId="0" applyNumberFormat="1" applyFont="1" applyFill="1" applyBorder="1"/>
    <xf numFmtId="9" fontId="10" fillId="10" borderId="4" xfId="2" applyFont="1" applyFill="1" applyBorder="1"/>
    <xf numFmtId="0" fontId="12" fillId="10" borderId="4" xfId="0" applyFont="1" applyFill="1" applyBorder="1"/>
    <xf numFmtId="166" fontId="12" fillId="10" borderId="4" xfId="0" applyNumberFormat="1" applyFont="1" applyFill="1" applyBorder="1"/>
    <xf numFmtId="9" fontId="12" fillId="10" borderId="4" xfId="0" applyNumberFormat="1" applyFont="1" applyFill="1" applyBorder="1"/>
    <xf numFmtId="0" fontId="12" fillId="4" borderId="4" xfId="0" applyFont="1" applyFill="1" applyBorder="1"/>
    <xf numFmtId="8" fontId="12" fillId="4" borderId="4" xfId="0" applyNumberFormat="1" applyFont="1" applyFill="1" applyBorder="1"/>
    <xf numFmtId="166" fontId="15" fillId="4" borderId="4" xfId="0" applyNumberFormat="1" applyFont="1" applyFill="1" applyBorder="1"/>
    <xf numFmtId="166" fontId="12" fillId="4" borderId="4" xfId="0" applyNumberFormat="1" applyFont="1" applyFill="1" applyBorder="1"/>
    <xf numFmtId="0" fontId="12" fillId="5" borderId="4" xfId="0" applyFont="1" applyFill="1" applyBorder="1"/>
    <xf numFmtId="8" fontId="12" fillId="5" borderId="4" xfId="0" applyNumberFormat="1" applyFont="1" applyFill="1" applyBorder="1"/>
    <xf numFmtId="166" fontId="12" fillId="5" borderId="4" xfId="0" applyNumberFormat="1" applyFont="1" applyFill="1" applyBorder="1"/>
    <xf numFmtId="9" fontId="12" fillId="5" borderId="4" xfId="0" applyNumberFormat="1" applyFont="1" applyFill="1" applyBorder="1"/>
    <xf numFmtId="166" fontId="13" fillId="5" borderId="4" xfId="0" applyNumberFormat="1" applyFont="1" applyFill="1" applyBorder="1"/>
    <xf numFmtId="0" fontId="0" fillId="0" borderId="0" xfId="0" applyAlignment="1">
      <alignment horizontal="left"/>
    </xf>
    <xf numFmtId="0" fontId="0" fillId="5" borderId="0" xfId="0" applyFill="1" applyAlignment="1">
      <alignment horizontal="left"/>
    </xf>
    <xf numFmtId="44" fontId="0" fillId="5" borderId="0" xfId="1" applyFont="1" applyFill="1" applyBorder="1" applyAlignment="1">
      <alignment horizontal="left"/>
    </xf>
    <xf numFmtId="44" fontId="0" fillId="0" borderId="0" xfId="1" applyFont="1" applyBorder="1" applyAlignment="1">
      <alignment horizontal="left"/>
    </xf>
    <xf numFmtId="165" fontId="0" fillId="0" borderId="0" xfId="1" applyNumberFormat="1" applyFont="1" applyBorder="1" applyAlignment="1">
      <alignment horizontal="left"/>
    </xf>
    <xf numFmtId="0" fontId="0" fillId="3" borderId="0" xfId="0" applyFill="1" applyAlignment="1">
      <alignment horizontal="left"/>
    </xf>
    <xf numFmtId="0" fontId="22" fillId="0" borderId="0" xfId="0" applyFont="1" applyAlignment="1">
      <alignment horizontal="left"/>
    </xf>
    <xf numFmtId="44" fontId="22" fillId="0" borderId="0" xfId="1" applyFont="1" applyBorder="1" applyAlignment="1">
      <alignment horizontal="left"/>
    </xf>
    <xf numFmtId="0" fontId="27" fillId="0" borderId="2" xfId="0" applyFont="1" applyBorder="1"/>
    <xf numFmtId="167" fontId="10" fillId="5" borderId="0" xfId="1" applyNumberFormat="1" applyFont="1" applyFill="1"/>
    <xf numFmtId="167" fontId="10" fillId="4" borderId="0" xfId="1" applyNumberFormat="1" applyFont="1" applyFill="1"/>
    <xf numFmtId="0" fontId="6" fillId="11" borderId="0" xfId="0" applyFont="1" applyFill="1" applyAlignment="1">
      <alignment horizontal="left"/>
    </xf>
    <xf numFmtId="0" fontId="0" fillId="11" borderId="0" xfId="0" applyFill="1" applyAlignment="1">
      <alignment horizontal="left"/>
    </xf>
    <xf numFmtId="165" fontId="0" fillId="11" borderId="0" xfId="1" applyNumberFormat="1" applyFont="1" applyFill="1" applyBorder="1" applyAlignment="1">
      <alignment horizontal="left"/>
    </xf>
    <xf numFmtId="44" fontId="0" fillId="11" borderId="0" xfId="1" applyFont="1" applyFill="1" applyBorder="1" applyAlignment="1">
      <alignment horizontal="left"/>
    </xf>
    <xf numFmtId="0" fontId="6" fillId="12" borderId="0" xfId="0" applyFont="1" applyFill="1" applyAlignment="1">
      <alignment horizontal="left"/>
    </xf>
    <xf numFmtId="165" fontId="6" fillId="12" borderId="0" xfId="1" applyNumberFormat="1" applyFont="1" applyFill="1" applyBorder="1" applyAlignment="1">
      <alignment horizontal="left"/>
    </xf>
    <xf numFmtId="0" fontId="7" fillId="12" borderId="0" xfId="0" applyFont="1" applyFill="1" applyAlignment="1">
      <alignment horizontal="left"/>
    </xf>
    <xf numFmtId="0" fontId="27" fillId="11" borderId="0" xfId="0" applyFont="1" applyFill="1"/>
    <xf numFmtId="167" fontId="26" fillId="11" borderId="0" xfId="1" applyNumberFormat="1" applyFont="1" applyFill="1" applyBorder="1" applyAlignment="1"/>
    <xf numFmtId="0" fontId="10" fillId="11" borderId="0" xfId="0" applyFont="1" applyFill="1"/>
    <xf numFmtId="0" fontId="11" fillId="11" borderId="0" xfId="0" applyFont="1" applyFill="1"/>
    <xf numFmtId="49" fontId="10" fillId="11" borderId="0" xfId="0" applyNumberFormat="1" applyFont="1" applyFill="1" applyAlignment="1">
      <alignment horizontal="center"/>
    </xf>
    <xf numFmtId="0" fontId="10" fillId="11" borderId="0" xfId="0" applyFont="1" applyFill="1" applyAlignment="1">
      <alignment horizontal="center"/>
    </xf>
    <xf numFmtId="167" fontId="11" fillId="11" borderId="0" xfId="1" applyNumberFormat="1" applyFont="1" applyFill="1" applyBorder="1" applyAlignment="1"/>
    <xf numFmtId="167" fontId="10" fillId="11" borderId="0" xfId="1" applyNumberFormat="1" applyFont="1" applyFill="1"/>
    <xf numFmtId="166" fontId="10" fillId="11" borderId="0" xfId="0" applyNumberFormat="1" applyFont="1" applyFill="1"/>
    <xf numFmtId="0" fontId="18" fillId="11" borderId="0" xfId="0" applyFont="1" applyFill="1"/>
    <xf numFmtId="167" fontId="20" fillId="11" borderId="0" xfId="1" applyNumberFormat="1" applyFont="1" applyFill="1"/>
    <xf numFmtId="0" fontId="0" fillId="0" borderId="4" xfId="0" applyBorder="1" applyAlignment="1">
      <alignment horizontal="left"/>
    </xf>
    <xf numFmtId="0" fontId="22" fillId="0" borderId="4" xfId="0" applyFont="1" applyBorder="1"/>
    <xf numFmtId="165" fontId="0" fillId="0" borderId="4" xfId="1" applyNumberFormat="1" applyFont="1" applyBorder="1" applyAlignment="1">
      <alignment horizontal="left"/>
    </xf>
    <xf numFmtId="0" fontId="5" fillId="0" borderId="4" xfId="0" applyFont="1" applyBorder="1" applyAlignment="1">
      <alignment horizontal="left"/>
    </xf>
    <xf numFmtId="0" fontId="5" fillId="6" borderId="4" xfId="0" applyFont="1" applyFill="1" applyBorder="1" applyAlignment="1">
      <alignment horizontal="left"/>
    </xf>
    <xf numFmtId="0" fontId="5" fillId="6" borderId="4" xfId="0" applyFont="1" applyFill="1" applyBorder="1" applyAlignment="1">
      <alignment horizontal="left" wrapText="1"/>
    </xf>
    <xf numFmtId="0" fontId="0" fillId="0" borderId="4" xfId="0" applyBorder="1" applyAlignment="1">
      <alignment horizontal="left" wrapText="1"/>
    </xf>
    <xf numFmtId="165" fontId="3" fillId="0" borderId="4" xfId="1" applyNumberFormat="1" applyFont="1" applyBorder="1" applyAlignment="1">
      <alignment horizontal="left" wrapText="1"/>
    </xf>
    <xf numFmtId="44" fontId="3" fillId="0" borderId="4" xfId="1" applyFont="1" applyBorder="1" applyAlignment="1">
      <alignment horizontal="left" wrapText="1"/>
    </xf>
    <xf numFmtId="167" fontId="17" fillId="0" borderId="4" xfId="1" applyNumberFormat="1" applyFont="1" applyBorder="1" applyAlignment="1">
      <alignment horizontal="left" wrapText="1"/>
    </xf>
    <xf numFmtId="165" fontId="5" fillId="6" borderId="4" xfId="1" applyNumberFormat="1" applyFont="1" applyFill="1" applyBorder="1" applyAlignment="1">
      <alignment horizontal="left"/>
    </xf>
    <xf numFmtId="0" fontId="4" fillId="0" borderId="4" xfId="0" applyFont="1" applyBorder="1" applyAlignment="1">
      <alignment horizontal="left"/>
    </xf>
    <xf numFmtId="0" fontId="0" fillId="5" borderId="4" xfId="0" applyFill="1" applyBorder="1" applyAlignment="1">
      <alignment horizontal="left"/>
    </xf>
    <xf numFmtId="165" fontId="6" fillId="7" borderId="4" xfId="1" applyNumberFormat="1" applyFont="1" applyFill="1" applyBorder="1" applyAlignment="1">
      <alignment horizontal="left"/>
    </xf>
    <xf numFmtId="44" fontId="0" fillId="5" borderId="4" xfId="1" applyFont="1" applyFill="1" applyBorder="1" applyAlignment="1">
      <alignment horizontal="left"/>
    </xf>
    <xf numFmtId="44" fontId="6" fillId="7" borderId="4" xfId="1" applyFont="1" applyFill="1" applyBorder="1" applyAlignment="1">
      <alignment horizontal="left"/>
    </xf>
    <xf numFmtId="0" fontId="7" fillId="7" borderId="4" xfId="0" applyFont="1" applyFill="1" applyBorder="1" applyAlignment="1">
      <alignment horizontal="left"/>
    </xf>
    <xf numFmtId="0" fontId="6" fillId="5" borderId="4" xfId="0" applyFont="1" applyFill="1" applyBorder="1" applyAlignment="1">
      <alignment horizontal="left"/>
    </xf>
    <xf numFmtId="3" fontId="6" fillId="7" borderId="4" xfId="0" applyNumberFormat="1" applyFont="1" applyFill="1" applyBorder="1" applyAlignment="1">
      <alignment horizontal="left"/>
    </xf>
    <xf numFmtId="9" fontId="6" fillId="7" borderId="4" xfId="0" applyNumberFormat="1" applyFont="1" applyFill="1" applyBorder="1" applyAlignment="1">
      <alignment horizontal="left"/>
    </xf>
    <xf numFmtId="0" fontId="4" fillId="7" borderId="4" xfId="0" applyFont="1" applyFill="1" applyBorder="1" applyAlignment="1">
      <alignment horizontal="left"/>
    </xf>
    <xf numFmtId="4" fontId="6" fillId="7" borderId="4" xfId="0" applyNumberFormat="1" applyFont="1" applyFill="1" applyBorder="1" applyAlignment="1">
      <alignment horizontal="left"/>
    </xf>
    <xf numFmtId="0" fontId="6" fillId="0" borderId="4" xfId="0" applyFont="1" applyBorder="1" applyAlignment="1">
      <alignment horizontal="left"/>
    </xf>
    <xf numFmtId="165" fontId="6" fillId="0" borderId="4" xfId="1" applyNumberFormat="1" applyFont="1" applyFill="1" applyBorder="1" applyAlignment="1">
      <alignment horizontal="left"/>
    </xf>
    <xf numFmtId="44" fontId="0" fillId="0" borderId="4" xfId="1" applyFont="1" applyFill="1" applyBorder="1" applyAlignment="1">
      <alignment horizontal="left"/>
    </xf>
    <xf numFmtId="44" fontId="6" fillId="0" borderId="4" xfId="1" applyFont="1" applyFill="1" applyBorder="1" applyAlignment="1">
      <alignment horizontal="left"/>
    </xf>
    <xf numFmtId="0" fontId="6" fillId="3" borderId="4" xfId="0" applyFont="1" applyFill="1" applyBorder="1" applyAlignment="1">
      <alignment horizontal="left"/>
    </xf>
    <xf numFmtId="3" fontId="6" fillId="0" borderId="4" xfId="0" applyNumberFormat="1" applyFont="1" applyBorder="1" applyAlignment="1">
      <alignment horizontal="left"/>
    </xf>
    <xf numFmtId="9" fontId="6" fillId="0" borderId="4" xfId="0" applyNumberFormat="1" applyFont="1" applyBorder="1" applyAlignment="1">
      <alignment horizontal="left"/>
    </xf>
    <xf numFmtId="0" fontId="7" fillId="0" borderId="4" xfId="0" applyFont="1" applyBorder="1" applyAlignment="1">
      <alignment horizontal="left"/>
    </xf>
    <xf numFmtId="165" fontId="0" fillId="5" borderId="4" xfId="1" applyNumberFormat="1" applyFont="1" applyFill="1" applyBorder="1" applyAlignment="1">
      <alignment horizontal="left"/>
    </xf>
    <xf numFmtId="0" fontId="6" fillId="7" borderId="4" xfId="0" applyFont="1" applyFill="1" applyBorder="1" applyAlignment="1">
      <alignment horizontal="left" wrapText="1"/>
    </xf>
    <xf numFmtId="0" fontId="8" fillId="7" borderId="4" xfId="0" applyFont="1" applyFill="1" applyBorder="1" applyAlignment="1">
      <alignment horizontal="left"/>
    </xf>
    <xf numFmtId="0" fontId="22" fillId="0" borderId="4" xfId="0" applyFont="1" applyBorder="1" applyAlignment="1">
      <alignment horizontal="left"/>
    </xf>
    <xf numFmtId="165" fontId="22" fillId="0" borderId="4" xfId="1" applyNumberFormat="1" applyFont="1" applyBorder="1" applyAlignment="1">
      <alignment horizontal="left"/>
    </xf>
    <xf numFmtId="44" fontId="22" fillId="0" borderId="4" xfId="1" applyFont="1" applyBorder="1" applyAlignment="1">
      <alignment horizontal="left"/>
    </xf>
    <xf numFmtId="165" fontId="7" fillId="0" borderId="4" xfId="1" applyNumberFormat="1" applyFont="1" applyBorder="1" applyAlignment="1">
      <alignment horizontal="left"/>
    </xf>
    <xf numFmtId="3" fontId="7" fillId="0" borderId="4" xfId="0" applyNumberFormat="1" applyFont="1" applyBorder="1" applyAlignment="1">
      <alignment horizontal="left"/>
    </xf>
    <xf numFmtId="9" fontId="7" fillId="0" borderId="4" xfId="0" applyNumberFormat="1" applyFont="1" applyBorder="1" applyAlignment="1">
      <alignment horizontal="left"/>
    </xf>
    <xf numFmtId="0" fontId="7" fillId="0" borderId="4" xfId="0" applyFont="1" applyBorder="1" applyAlignment="1">
      <alignment horizontal="left" wrapText="1"/>
    </xf>
    <xf numFmtId="0" fontId="7" fillId="0" borderId="6" xfId="0" applyFont="1" applyBorder="1" applyAlignment="1">
      <alignment horizontal="left"/>
    </xf>
    <xf numFmtId="0" fontId="22" fillId="0" borderId="6" xfId="0" applyFont="1" applyBorder="1" applyAlignment="1">
      <alignment horizontal="left"/>
    </xf>
    <xf numFmtId="165" fontId="7" fillId="0" borderId="6" xfId="1" applyNumberFormat="1" applyFont="1" applyFill="1" applyBorder="1" applyAlignment="1">
      <alignment horizontal="left"/>
    </xf>
    <xf numFmtId="9" fontId="7" fillId="0" borderId="6" xfId="0" applyNumberFormat="1" applyFont="1" applyBorder="1" applyAlignment="1">
      <alignment horizontal="left"/>
    </xf>
    <xf numFmtId="44" fontId="6" fillId="7" borderId="4" xfId="0" applyNumberFormat="1" applyFont="1" applyFill="1" applyBorder="1" applyAlignment="1">
      <alignment horizontal="left"/>
    </xf>
    <xf numFmtId="9" fontId="6" fillId="7" borderId="4" xfId="2" applyFont="1" applyFill="1" applyBorder="1" applyAlignment="1">
      <alignment horizontal="left"/>
    </xf>
    <xf numFmtId="165" fontId="22" fillId="11" borderId="0" xfId="1" applyNumberFormat="1" applyFont="1" applyFill="1" applyBorder="1" applyAlignment="1">
      <alignment horizontal="left"/>
    </xf>
    <xf numFmtId="9" fontId="6" fillId="5" borderId="4" xfId="0" applyNumberFormat="1" applyFont="1" applyFill="1" applyBorder="1" applyAlignment="1">
      <alignment horizontal="left"/>
    </xf>
    <xf numFmtId="9" fontId="6" fillId="0" borderId="4" xfId="2" applyFont="1" applyBorder="1" applyAlignment="1">
      <alignment horizontal="left"/>
    </xf>
    <xf numFmtId="165" fontId="0" fillId="0" borderId="4" xfId="0" applyNumberFormat="1" applyBorder="1" applyAlignment="1">
      <alignment horizontal="left"/>
    </xf>
    <xf numFmtId="9" fontId="10" fillId="11" borderId="0" xfId="2" applyFont="1" applyFill="1"/>
    <xf numFmtId="9" fontId="0" fillId="11" borderId="0" xfId="2" applyFont="1" applyFill="1" applyBorder="1" applyAlignment="1">
      <alignment horizontal="left"/>
    </xf>
    <xf numFmtId="165" fontId="28" fillId="7" borderId="4" xfId="1" applyNumberFormat="1" applyFont="1" applyFill="1" applyBorder="1" applyAlignment="1">
      <alignment horizontal="left"/>
    </xf>
    <xf numFmtId="165" fontId="0" fillId="5" borderId="4" xfId="0" applyNumberFormat="1" applyFill="1" applyBorder="1" applyAlignment="1">
      <alignment horizontal="left"/>
    </xf>
    <xf numFmtId="0" fontId="29" fillId="0" borderId="0" xfId="0" applyFont="1"/>
    <xf numFmtId="0" fontId="0" fillId="3" borderId="9" xfId="0" applyFill="1" applyBorder="1" applyAlignment="1">
      <alignment horizontal="left"/>
    </xf>
    <xf numFmtId="0" fontId="5" fillId="8" borderId="9" xfId="0" applyFont="1" applyFill="1" applyBorder="1" applyAlignment="1">
      <alignment horizontal="left"/>
    </xf>
    <xf numFmtId="0" fontId="6" fillId="8" borderId="9" xfId="0" applyFont="1" applyFill="1" applyBorder="1" applyAlignment="1">
      <alignment horizontal="left"/>
    </xf>
    <xf numFmtId="0" fontId="7" fillId="0" borderId="10" xfId="0" applyFont="1" applyBorder="1" applyAlignment="1">
      <alignment horizontal="left"/>
    </xf>
    <xf numFmtId="0" fontId="6" fillId="3" borderId="9" xfId="0" applyFont="1" applyFill="1" applyBorder="1" applyAlignment="1">
      <alignment horizontal="left"/>
    </xf>
    <xf numFmtId="0" fontId="6" fillId="7" borderId="9" xfId="0" applyFont="1" applyFill="1" applyBorder="1" applyAlignment="1">
      <alignment horizontal="left"/>
    </xf>
    <xf numFmtId="0" fontId="7" fillId="3" borderId="9" xfId="0" applyFont="1" applyFill="1" applyBorder="1" applyAlignment="1">
      <alignment horizontal="left"/>
    </xf>
    <xf numFmtId="0" fontId="12" fillId="3" borderId="9" xfId="0" applyFont="1" applyFill="1" applyBorder="1"/>
    <xf numFmtId="0" fontId="12" fillId="4" borderId="9" xfId="0" applyFont="1" applyFill="1" applyBorder="1"/>
    <xf numFmtId="0" fontId="12" fillId="5" borderId="9" xfId="0" applyFont="1" applyFill="1" applyBorder="1"/>
    <xf numFmtId="0" fontId="12" fillId="10" borderId="9" xfId="0" applyFont="1" applyFill="1" applyBorder="1"/>
    <xf numFmtId="0" fontId="11" fillId="10" borderId="9" xfId="0" applyFont="1" applyFill="1" applyBorder="1"/>
    <xf numFmtId="0" fontId="12" fillId="0" borderId="9" xfId="0" applyFont="1" applyBorder="1"/>
    <xf numFmtId="0" fontId="12" fillId="0" borderId="11" xfId="0" applyFont="1" applyBorder="1"/>
    <xf numFmtId="0" fontId="12" fillId="3" borderId="12" xfId="0" applyFont="1" applyFill="1" applyBorder="1"/>
    <xf numFmtId="167" fontId="26" fillId="0" borderId="8" xfId="1" applyNumberFormat="1" applyFont="1" applyFill="1" applyBorder="1" applyAlignment="1"/>
    <xf numFmtId="167" fontId="26" fillId="0" borderId="9" xfId="1" applyNumberFormat="1" applyFont="1" applyFill="1" applyBorder="1" applyAlignment="1"/>
    <xf numFmtId="165" fontId="22" fillId="0" borderId="4" xfId="1" applyNumberFormat="1" applyFont="1" applyFill="1" applyBorder="1" applyAlignment="1">
      <alignment horizontal="left"/>
    </xf>
    <xf numFmtId="44" fontId="22" fillId="0" borderId="4" xfId="1" applyFont="1" applyFill="1" applyBorder="1" applyAlignment="1">
      <alignment horizontal="left"/>
    </xf>
    <xf numFmtId="165" fontId="7" fillId="0" borderId="4" xfId="1" applyNumberFormat="1" applyFont="1" applyFill="1" applyBorder="1" applyAlignment="1">
      <alignment horizontal="left"/>
    </xf>
    <xf numFmtId="44" fontId="7" fillId="0" borderId="4" xfId="1" applyFont="1" applyFill="1" applyBorder="1" applyAlignment="1">
      <alignment horizontal="left"/>
    </xf>
    <xf numFmtId="0" fontId="6" fillId="11" borderId="4" xfId="0" applyFont="1" applyFill="1" applyBorder="1" applyAlignment="1">
      <alignment horizontal="left"/>
    </xf>
    <xf numFmtId="0" fontId="6" fillId="12" borderId="4" xfId="0" applyFont="1" applyFill="1" applyBorder="1" applyAlignment="1">
      <alignment horizontal="left"/>
    </xf>
    <xf numFmtId="0" fontId="7" fillId="0" borderId="0" xfId="0" applyFont="1" applyAlignment="1">
      <alignment horizontal="left"/>
    </xf>
    <xf numFmtId="165" fontId="22" fillId="0" borderId="0" xfId="1" applyNumberFormat="1" applyFont="1" applyBorder="1" applyAlignment="1">
      <alignment horizontal="left"/>
    </xf>
    <xf numFmtId="165" fontId="7" fillId="0" borderId="0" xfId="1" applyNumberFormat="1" applyFont="1" applyBorder="1" applyAlignment="1">
      <alignment horizontal="left"/>
    </xf>
    <xf numFmtId="0" fontId="7" fillId="3" borderId="0" xfId="0" applyFont="1" applyFill="1" applyAlignment="1">
      <alignment horizontal="left"/>
    </xf>
    <xf numFmtId="3" fontId="7" fillId="0" borderId="0" xfId="0" applyNumberFormat="1" applyFont="1" applyAlignment="1">
      <alignment horizontal="left"/>
    </xf>
    <xf numFmtId="9" fontId="7" fillId="0" borderId="0" xfId="0" applyNumberFormat="1" applyFont="1" applyAlignment="1">
      <alignment horizontal="left"/>
    </xf>
    <xf numFmtId="0" fontId="7" fillId="0" borderId="0" xfId="0" applyFont="1" applyAlignment="1">
      <alignment horizontal="left" wrapText="1"/>
    </xf>
    <xf numFmtId="0" fontId="7" fillId="0" borderId="13" xfId="0" applyFont="1" applyBorder="1" applyAlignment="1">
      <alignment horizontal="left"/>
    </xf>
    <xf numFmtId="0" fontId="7" fillId="0" borderId="14" xfId="0" applyFont="1" applyBorder="1" applyAlignment="1">
      <alignment horizontal="left"/>
    </xf>
    <xf numFmtId="0" fontId="22" fillId="0" borderId="14" xfId="0" applyFont="1" applyBorder="1" applyAlignment="1">
      <alignment horizontal="left"/>
    </xf>
    <xf numFmtId="165" fontId="22" fillId="0" borderId="14" xfId="1" applyNumberFormat="1" applyFont="1" applyFill="1" applyBorder="1" applyAlignment="1">
      <alignment horizontal="left"/>
    </xf>
    <xf numFmtId="44" fontId="22" fillId="0" borderId="14" xfId="1" applyFont="1" applyFill="1" applyBorder="1" applyAlignment="1">
      <alignment horizontal="left"/>
    </xf>
    <xf numFmtId="165" fontId="7" fillId="0" borderId="14" xfId="1" applyNumberFormat="1" applyFont="1" applyFill="1" applyBorder="1" applyAlignment="1">
      <alignment horizontal="left"/>
    </xf>
    <xf numFmtId="44" fontId="7" fillId="0" borderId="11" xfId="1" applyFont="1" applyFill="1" applyBorder="1" applyAlignment="1">
      <alignment horizontal="left"/>
    </xf>
    <xf numFmtId="165" fontId="7" fillId="0" borderId="0" xfId="1" applyNumberFormat="1" applyFont="1" applyFill="1" applyBorder="1" applyAlignment="1">
      <alignment horizontal="left"/>
    </xf>
    <xf numFmtId="0" fontId="17" fillId="0" borderId="4" xfId="0" applyFont="1" applyBorder="1" applyAlignment="1">
      <alignment horizontal="left" wrapText="1"/>
    </xf>
    <xf numFmtId="0" fontId="9" fillId="3" borderId="4" xfId="0" applyFont="1" applyFill="1" applyBorder="1" applyAlignment="1">
      <alignment horizontal="left" wrapText="1"/>
    </xf>
    <xf numFmtId="0" fontId="17" fillId="3" borderId="4" xfId="0" applyFont="1" applyFill="1" applyBorder="1" applyAlignment="1">
      <alignment horizontal="left" wrapText="1"/>
    </xf>
    <xf numFmtId="0" fontId="11" fillId="0" borderId="4" xfId="0" applyFont="1" applyBorder="1"/>
    <xf numFmtId="49" fontId="10" fillId="0" borderId="4" xfId="0" applyNumberFormat="1" applyFont="1" applyBorder="1" applyAlignment="1">
      <alignment horizontal="center"/>
    </xf>
    <xf numFmtId="0" fontId="10" fillId="0" borderId="4" xfId="0" applyFont="1" applyBorder="1" applyAlignment="1">
      <alignment horizontal="center"/>
    </xf>
    <xf numFmtId="167" fontId="23" fillId="0" borderId="4" xfId="1" applyNumberFormat="1" applyFont="1" applyFill="1" applyBorder="1" applyAlignment="1"/>
    <xf numFmtId="167" fontId="23" fillId="0" borderId="4" xfId="0" applyNumberFormat="1" applyFont="1" applyBorder="1"/>
    <xf numFmtId="167" fontId="24" fillId="0" borderId="4" xfId="1" applyNumberFormat="1" applyFont="1" applyFill="1" applyBorder="1" applyAlignment="1"/>
    <xf numFmtId="167" fontId="25" fillId="0" borderId="4" xfId="1" applyNumberFormat="1" applyFont="1" applyBorder="1"/>
    <xf numFmtId="0" fontId="11" fillId="4" borderId="4" xfId="0" applyFont="1" applyFill="1" applyBorder="1"/>
    <xf numFmtId="0" fontId="14" fillId="4" borderId="4" xfId="3" applyFont="1" applyFill="1" applyBorder="1" applyAlignment="1"/>
    <xf numFmtId="49" fontId="10" fillId="4" borderId="4" xfId="0" applyNumberFormat="1" applyFont="1" applyFill="1" applyBorder="1" applyAlignment="1">
      <alignment horizontal="center"/>
    </xf>
    <xf numFmtId="0" fontId="10" fillId="4" borderId="4" xfId="0" applyFont="1" applyFill="1" applyBorder="1" applyAlignment="1">
      <alignment horizontal="center"/>
    </xf>
    <xf numFmtId="167" fontId="23" fillId="4" borderId="4" xfId="1" applyNumberFormat="1" applyFont="1" applyFill="1" applyBorder="1" applyAlignment="1"/>
    <xf numFmtId="0" fontId="14" fillId="4" borderId="4" xfId="3" applyFont="1" applyFill="1" applyBorder="1" applyAlignment="1">
      <alignment horizontal="left" vertical="top"/>
    </xf>
    <xf numFmtId="0" fontId="14" fillId="0" borderId="4" xfId="3" applyFont="1" applyFill="1" applyBorder="1" applyAlignment="1">
      <alignment horizontal="left" vertical="top"/>
    </xf>
    <xf numFmtId="0" fontId="14" fillId="0" borderId="4" xfId="3" applyFont="1" applyFill="1" applyBorder="1" applyAlignment="1"/>
    <xf numFmtId="0" fontId="11" fillId="5" borderId="4" xfId="0" applyFont="1" applyFill="1" applyBorder="1"/>
    <xf numFmtId="49" fontId="10" fillId="5" borderId="4" xfId="0" applyNumberFormat="1" applyFont="1" applyFill="1" applyBorder="1" applyAlignment="1">
      <alignment horizontal="center"/>
    </xf>
    <xf numFmtId="0" fontId="10" fillId="5" borderId="4" xfId="0" applyFont="1" applyFill="1" applyBorder="1" applyAlignment="1">
      <alignment horizontal="center"/>
    </xf>
    <xf numFmtId="167" fontId="23" fillId="5" borderId="4" xfId="1" applyNumberFormat="1" applyFont="1" applyFill="1" applyBorder="1" applyAlignment="1"/>
    <xf numFmtId="167" fontId="24" fillId="0" borderId="4" xfId="0" applyNumberFormat="1" applyFont="1" applyBorder="1"/>
    <xf numFmtId="0" fontId="11" fillId="10" borderId="4" xfId="0" applyFont="1" applyFill="1" applyBorder="1"/>
    <xf numFmtId="0" fontId="14" fillId="10" borderId="4" xfId="3" applyFont="1" applyFill="1" applyBorder="1" applyAlignment="1"/>
    <xf numFmtId="49" fontId="10" fillId="10" borderId="4" xfId="0" applyNumberFormat="1" applyFont="1" applyFill="1" applyBorder="1" applyAlignment="1">
      <alignment horizontal="center"/>
    </xf>
    <xf numFmtId="0" fontId="10" fillId="10" borderId="4" xfId="0" applyFont="1" applyFill="1" applyBorder="1" applyAlignment="1">
      <alignment horizontal="center"/>
    </xf>
    <xf numFmtId="167" fontId="23" fillId="10" borderId="4" xfId="1" applyNumberFormat="1" applyFont="1" applyFill="1" applyBorder="1" applyAlignment="1"/>
    <xf numFmtId="167" fontId="25" fillId="10" borderId="4" xfId="1" applyNumberFormat="1" applyFont="1" applyFill="1" applyBorder="1"/>
    <xf numFmtId="49" fontId="11" fillId="5" borderId="4" xfId="0" applyNumberFormat="1" applyFont="1" applyFill="1" applyBorder="1" applyAlignment="1">
      <alignment horizontal="center"/>
    </xf>
    <xf numFmtId="0" fontId="11" fillId="5" borderId="4" xfId="0" applyFont="1" applyFill="1" applyBorder="1" applyAlignment="1">
      <alignment horizontal="center"/>
    </xf>
    <xf numFmtId="0" fontId="10" fillId="10" borderId="4" xfId="0" applyFont="1" applyFill="1" applyBorder="1" applyAlignment="1">
      <alignment horizontal="left"/>
    </xf>
    <xf numFmtId="0" fontId="14" fillId="10" borderId="4" xfId="3" applyFont="1" applyFill="1" applyBorder="1" applyAlignment="1">
      <alignment horizontal="left" vertical="top"/>
    </xf>
    <xf numFmtId="0" fontId="11" fillId="0" borderId="4" xfId="0" applyFont="1" applyBorder="1" applyAlignment="1">
      <alignment horizontal="left" vertical="top"/>
    </xf>
    <xf numFmtId="167" fontId="26" fillId="0" borderId="4" xfId="1" applyNumberFormat="1" applyFont="1" applyFill="1" applyBorder="1" applyAlignment="1"/>
    <xf numFmtId="0" fontId="11" fillId="0" borderId="17" xfId="0" applyFont="1" applyBorder="1"/>
    <xf numFmtId="49" fontId="10" fillId="0" borderId="17" xfId="0" applyNumberFormat="1" applyFont="1" applyBorder="1" applyAlignment="1">
      <alignment horizontal="center"/>
    </xf>
    <xf numFmtId="0" fontId="10" fillId="0" borderId="17" xfId="0" applyFont="1" applyBorder="1" applyAlignment="1">
      <alignment horizontal="center"/>
    </xf>
    <xf numFmtId="167" fontId="23" fillId="0" borderId="17" xfId="1" applyNumberFormat="1" applyFont="1" applyFill="1" applyBorder="1" applyAlignment="1"/>
    <xf numFmtId="0" fontId="12" fillId="3" borderId="16" xfId="0" applyFont="1" applyFill="1" applyBorder="1"/>
    <xf numFmtId="8" fontId="12" fillId="0" borderId="17" xfId="0" applyNumberFormat="1" applyFont="1" applyBorder="1"/>
    <xf numFmtId="0" fontId="12" fillId="0" borderId="17" xfId="0" applyFont="1" applyBorder="1"/>
    <xf numFmtId="166" fontId="12" fillId="0" borderId="17" xfId="0" applyNumberFormat="1" applyFont="1" applyBorder="1"/>
    <xf numFmtId="9" fontId="12" fillId="0" borderId="17" xfId="0" applyNumberFormat="1" applyFont="1" applyBorder="1"/>
    <xf numFmtId="0" fontId="10" fillId="0" borderId="4" xfId="0" applyFont="1" applyBorder="1" applyAlignment="1">
      <alignment horizontal="left" wrapText="1"/>
    </xf>
    <xf numFmtId="0" fontId="9" fillId="0" borderId="4" xfId="0" applyFont="1" applyBorder="1" applyAlignment="1">
      <alignment horizontal="left" wrapText="1"/>
    </xf>
    <xf numFmtId="166" fontId="9" fillId="0" borderId="4" xfId="0" applyNumberFormat="1" applyFont="1" applyBorder="1" applyAlignment="1">
      <alignment horizontal="left" wrapText="1"/>
    </xf>
    <xf numFmtId="0" fontId="30" fillId="0" borderId="4" xfId="0" applyFont="1" applyBorder="1" applyAlignment="1">
      <alignment horizontal="left" wrapText="1"/>
    </xf>
    <xf numFmtId="166" fontId="30" fillId="0" borderId="4" xfId="0" applyNumberFormat="1" applyFont="1" applyBorder="1" applyAlignment="1">
      <alignment horizontal="left" wrapText="1"/>
    </xf>
    <xf numFmtId="0" fontId="20" fillId="0" borderId="5" xfId="0" applyFont="1" applyBorder="1" applyAlignment="1">
      <alignment horizontal="center"/>
    </xf>
    <xf numFmtId="0" fontId="10" fillId="0" borderId="1" xfId="0" applyFont="1" applyBorder="1" applyAlignment="1">
      <alignment horizontal="center"/>
    </xf>
    <xf numFmtId="0" fontId="22" fillId="0" borderId="4" xfId="0" applyFont="1" applyBorder="1" applyAlignment="1">
      <alignment horizontal="center"/>
    </xf>
    <xf numFmtId="0" fontId="22" fillId="0" borderId="4" xfId="0" applyFont="1" applyBorder="1" applyAlignment="1">
      <alignment horizontal="left"/>
    </xf>
    <xf numFmtId="0" fontId="7" fillId="12" borderId="4" xfId="0" applyFont="1" applyFill="1" applyBorder="1" applyAlignment="1">
      <alignment horizontal="left"/>
    </xf>
    <xf numFmtId="0" fontId="6" fillId="11" borderId="15" xfId="0" applyFont="1" applyFill="1" applyBorder="1" applyAlignment="1">
      <alignment horizontal="center"/>
    </xf>
    <xf numFmtId="0" fontId="6" fillId="11" borderId="1" xfId="0" applyFont="1" applyFill="1" applyBorder="1" applyAlignment="1">
      <alignment horizontal="center"/>
    </xf>
    <xf numFmtId="0" fontId="6" fillId="11" borderId="16" xfId="0" applyFont="1" applyFill="1" applyBorder="1" applyAlignment="1">
      <alignment horizontal="center"/>
    </xf>
    <xf numFmtId="0" fontId="0" fillId="0" borderId="1" xfId="0" applyBorder="1" applyAlignment="1">
      <alignment horizontal="center"/>
    </xf>
    <xf numFmtId="0" fontId="20" fillId="0" borderId="2" xfId="0" applyFont="1" applyBorder="1"/>
    <xf numFmtId="0" fontId="17" fillId="0" borderId="2" xfId="0" applyFont="1" applyBorder="1"/>
    <xf numFmtId="0" fontId="17" fillId="0" borderId="7" xfId="0" applyFont="1" applyBorder="1"/>
    <xf numFmtId="0" fontId="17" fillId="0" borderId="8" xfId="0" applyFont="1" applyBorder="1"/>
    <xf numFmtId="49" fontId="20" fillId="0" borderId="8" xfId="0" applyNumberFormat="1" applyFont="1" applyBorder="1" applyAlignment="1">
      <alignment horizontal="center"/>
    </xf>
    <xf numFmtId="0" fontId="20" fillId="0" borderId="8" xfId="0" applyFont="1" applyBorder="1" applyAlignment="1">
      <alignment horizontal="center"/>
    </xf>
    <xf numFmtId="0" fontId="17" fillId="3" borderId="2" xfId="0" applyFont="1" applyFill="1" applyBorder="1"/>
    <xf numFmtId="164" fontId="17" fillId="0" borderId="2" xfId="1" applyNumberFormat="1" applyFont="1" applyFill="1" applyBorder="1" applyAlignment="1"/>
    <xf numFmtId="166" fontId="20" fillId="0" borderId="2" xfId="0" applyNumberFormat="1" applyFont="1" applyBorder="1"/>
    <xf numFmtId="166" fontId="20" fillId="0" borderId="2" xfId="1" applyNumberFormat="1" applyFont="1" applyBorder="1"/>
    <xf numFmtId="9" fontId="20" fillId="0" borderId="2" xfId="2" applyFont="1" applyBorder="1"/>
    <xf numFmtId="0" fontId="20" fillId="11" borderId="0" xfId="0" applyFont="1" applyFill="1"/>
    <xf numFmtId="0" fontId="17" fillId="11" borderId="0" xfId="0" applyFont="1" applyFill="1"/>
    <xf numFmtId="49" fontId="20" fillId="11" borderId="0" xfId="0" applyNumberFormat="1" applyFont="1" applyFill="1" applyAlignment="1">
      <alignment horizontal="center"/>
    </xf>
    <xf numFmtId="0" fontId="20" fillId="11" borderId="0" xfId="0" applyFont="1" applyFill="1" applyAlignment="1">
      <alignment horizontal="center"/>
    </xf>
    <xf numFmtId="164" fontId="17" fillId="11" borderId="0" xfId="1" applyNumberFormat="1" applyFont="1" applyFill="1" applyBorder="1" applyAlignment="1"/>
    <xf numFmtId="166" fontId="20" fillId="11" borderId="0" xfId="0" applyNumberFormat="1" applyFont="1" applyFill="1"/>
    <xf numFmtId="166" fontId="20" fillId="11" borderId="0" xfId="1" applyNumberFormat="1" applyFont="1" applyFill="1" applyBorder="1"/>
    <xf numFmtId="9" fontId="20" fillId="11" borderId="0" xfId="2" applyFont="1" applyFill="1" applyBorder="1"/>
  </cellXfs>
  <cellStyles count="4">
    <cellStyle name="Currency" xfId="1" builtinId="4"/>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b:/g/EWn8Z1X6GG9OlwXkJv95dVIBb3zfITIAJQgp7EXMTpGahQ?e=jqlbbL" TargetMode="External"/><Relationship Id="rId13" Type="http://schemas.openxmlformats.org/officeDocument/2006/relationships/hyperlink" Target="../../../../../:f:/g/EtEn-JtAIcZCmefa8a14WGABPeR5pZYThjuJx7kH7y0Zqg?e=k94q1y" TargetMode="External"/><Relationship Id="rId3" Type="http://schemas.openxmlformats.org/officeDocument/2006/relationships/hyperlink" Target="https://linkprotect.cudasvc.com/url?a=https%3a%2f%2fseconncog.sharepoint.com%2f%3af%3a%2fg%2fEtAk8Ut-9zlFqn1Gwog94bYB1mq06XwtNz27UUD2tuq9nA&amp;c=E,1,28aWWWEvkoQAqnYqc3QhYeQzLPGvRJ6EvPi7KnSZiniDpZQRgiNH332zh4jrPsumKkbybqXqdtxfvuRR92RtF10Xz3mLAZ_dacMMOEzYcCcCjirj3_oRjvVckwA,&amp;typo=1" TargetMode="External"/><Relationship Id="rId7" Type="http://schemas.openxmlformats.org/officeDocument/2006/relationships/hyperlink" Target="../../../../../:f:/g/EpqeStu8yp1GrLTaA--idWwBNu7H8VBKnovYgDce2w-LPA?e=cMlgt5" TargetMode="External"/><Relationship Id="rId12" Type="http://schemas.openxmlformats.org/officeDocument/2006/relationships/hyperlink" Target="../../../../../:f:/g/Eo2Yqdk2fSdOoTKDvEKoGZcBnk3oLU0eG-LPZx7bEJ-jZg?e=85Ghnb" TargetMode="External"/><Relationship Id="rId2" Type="http://schemas.openxmlformats.org/officeDocument/2006/relationships/hyperlink" Target="https://linkprotect.cudasvc.com/url?a=https%3a%2f%2fseconncog.sharepoint.com%2f%3af%3a%2fg%2fEh1_9OL9QTFAsz5zvqYvNGQBpsHCiKorG8b7HqZzKJavlQ&amp;c=E,1,l2Km9hhUhrUjd8k1MMp60XlEYHW8B9pglFBwiSBTp75lmHP41sTlFyxxmMFVKwPL_je3X_xDsLz5rJ-8Du6Jd4K_yL68nxj0ByCCt33QOQ,,&amp;typo=1" TargetMode="External"/><Relationship Id="rId16" Type="http://schemas.openxmlformats.org/officeDocument/2006/relationships/printerSettings" Target="../printerSettings/printerSettings1.bin"/><Relationship Id="rId1" Type="http://schemas.openxmlformats.org/officeDocument/2006/relationships/hyperlink" Target="https://linkprotect.cudasvc.com/url?a=https%3a%2f%2fseconncog.sharepoint.com%2f%3af%3a%2fg%2fEh1_9OL9QTFAsz5zvqYvNGQBpsHCiKorG8b7HqZzKJavlQ&amp;c=E,1,l2Km9hhUhrUjd8k1MMp60XlEYHW8B9pglFBwiSBTp75lmHP41sTlFyxxmMFVKwPL_je3X_xDsLz5rJ-8Du6Jd4K_yL68nxj0ByCCt33QOQ,,&amp;typo=1" TargetMode="External"/><Relationship Id="rId6" Type="http://schemas.openxmlformats.org/officeDocument/2006/relationships/hyperlink" Target="../../../../../:f:/g/EvxoruZS8HBHqgsDNRx2U44BSVh9JtFl87B8bkdht02UvQ?e=qcJ9Eo" TargetMode="External"/><Relationship Id="rId11" Type="http://schemas.openxmlformats.org/officeDocument/2006/relationships/hyperlink" Target="../../../../../:f:/g/EkVQu6V-57tHj_O5_TQ4qJwBBb28kDy9hfcdKgPH8KYwIg?e=cLBPql" TargetMode="External"/><Relationship Id="rId5" Type="http://schemas.openxmlformats.org/officeDocument/2006/relationships/hyperlink" Target="https://linkprotect.cudasvc.com/url?a=https%3a%2f%2fseconncog.sharepoint.com%2f%3af%3a%2fg%2fEtAk8Ut-9zlFqn1Gwog94bYB1mq06XwtNz27UUD2tuq9nA&amp;c=E,1,28aWWWEvkoQAqnYqc3QhYeQzLPGvRJ6EvPi7KnSZiniDpZQRgiNH332zh4jrPsumKkbybqXqdtxfvuRR92RtF10Xz3mLAZ_dacMMOEzYcCcCjirj3_oRjvVckwA,&amp;typo=1" TargetMode="External"/><Relationship Id="rId15" Type="http://schemas.openxmlformats.org/officeDocument/2006/relationships/hyperlink" Target="https://www.tritowntrail.com/" TargetMode="External"/><Relationship Id="rId10" Type="http://schemas.openxmlformats.org/officeDocument/2006/relationships/hyperlink" Target="../../../../../:f:/g/EkhG4fZHENhLn7n0TOF8iVoBP1J0u9pohB9DwWjhEnqAyQ?e=8fWAck" TargetMode="External"/><Relationship Id="rId4" Type="http://schemas.openxmlformats.org/officeDocument/2006/relationships/hyperlink" Target="https://linkprotect.cudasvc.com/url?a=https%3a%2f%2fseconncog.sharepoint.com%2f%3af%3a%2fg%2fEqzypW2eFaBDlSf6rdbcvFgBsW-W00S0lSUNUY0gBRZvsQ&amp;c=E,1,J9ljJcMQt02HKodAynXD-8OohleENOb2DfQlyuf_VO3pY0BqXWfwLHZ0zDAraE2DQAs9yaAwGfpEylUl2GcBMhbf-3wXTx7uQt6lyW-OdQq60ik,&amp;typo=1" TargetMode="External"/><Relationship Id="rId9" Type="http://schemas.openxmlformats.org/officeDocument/2006/relationships/hyperlink" Target="../../../../../:b:/g/EUYPtrD1c6dPqXhOTjek-iABbMVhUmzHthuLFKpQhnZCbA?e=exiFUd" TargetMode="External"/><Relationship Id="rId14" Type="http://schemas.openxmlformats.org/officeDocument/2006/relationships/hyperlink" Target="../../../../../:f:/g/EihPAeKTUcxLhP20Mj9ObOoBav-W3KiqsBDbYEREZdttvQ?e=03DA9D"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E637F-A694-4B41-BFAD-F3B4F6F8D5CB}">
  <sheetPr>
    <pageSetUpPr fitToPage="1"/>
  </sheetPr>
  <dimension ref="A1:AE128"/>
  <sheetViews>
    <sheetView tabSelected="1" topLeftCell="D1" zoomScaleNormal="100" workbookViewId="0">
      <pane ySplit="3" topLeftCell="A4" activePane="bottomLeft" state="frozen"/>
      <selection pane="bottomLeft" activeCell="G25" sqref="G25"/>
      <selection activeCell="N1" sqref="N1"/>
    </sheetView>
  </sheetViews>
  <sheetFormatPr defaultColWidth="14.7109375" defaultRowHeight="15"/>
  <cols>
    <col min="1" max="1" width="4.28515625" style="8" hidden="1" customWidth="1"/>
    <col min="2" max="2" width="5.28515625" style="8" hidden="1" customWidth="1"/>
    <col min="3" max="3" width="10.5703125" style="8" hidden="1" customWidth="1"/>
    <col min="4" max="4" width="14.7109375" style="31" customWidth="1"/>
    <col min="5" max="5" width="3.42578125" style="8" hidden="1" customWidth="1"/>
    <col min="6" max="6" width="14.7109375" style="8" customWidth="1"/>
    <col min="7" max="7" width="47.7109375" style="8" customWidth="1"/>
    <col min="8" max="8" width="14.7109375" style="8" hidden="1" customWidth="1"/>
    <col min="9" max="9" width="42.42578125" style="8" hidden="1" customWidth="1"/>
    <col min="10" max="11" width="5.7109375" style="8" hidden="1" customWidth="1"/>
    <col min="12" max="12" width="8.7109375" style="8" customWidth="1"/>
    <col min="13" max="14" width="14.7109375" style="8" hidden="1" customWidth="1"/>
    <col min="15" max="17" width="14.7109375" style="26" hidden="1" customWidth="1"/>
    <col min="18" max="18" width="4.140625" style="26" hidden="1" customWidth="1"/>
    <col min="19" max="19" width="14.140625" style="44" customWidth="1"/>
    <col min="20" max="21" width="12.7109375" style="44" customWidth="1"/>
    <col min="22" max="22" width="15.28515625" style="45" customWidth="1"/>
    <col min="23" max="23" width="11.85546875" style="45" customWidth="1"/>
    <col min="24" max="24" width="5.85546875" style="26" customWidth="1"/>
    <col min="25" max="25" width="18.140625" style="8" customWidth="1"/>
    <col min="26" max="26" width="15.85546875" style="8" bestFit="1" customWidth="1"/>
    <col min="27" max="28" width="14.7109375" style="8"/>
    <col min="29" max="29" width="14.85546875" style="24" bestFit="1" customWidth="1"/>
    <col min="30" max="30" width="19.140625" style="24" customWidth="1"/>
    <col min="31" max="16384" width="14.7109375" style="8"/>
  </cols>
  <sheetData>
    <row r="1" spans="1:31">
      <c r="D1" s="241" t="s">
        <v>0</v>
      </c>
      <c r="E1" s="241"/>
      <c r="F1" s="241"/>
      <c r="G1" s="241"/>
      <c r="H1" s="241"/>
      <c r="I1" s="241"/>
      <c r="J1" s="241"/>
      <c r="K1" s="241"/>
      <c r="L1" s="241"/>
      <c r="M1" s="241"/>
      <c r="N1" s="241"/>
      <c r="O1" s="241"/>
      <c r="P1" s="241"/>
      <c r="Q1" s="241"/>
      <c r="R1" s="241"/>
      <c r="S1" s="241"/>
      <c r="T1" s="241"/>
      <c r="U1" s="241"/>
      <c r="V1" s="241"/>
      <c r="W1" s="241"/>
    </row>
    <row r="2" spans="1:31">
      <c r="D2" s="240" t="s">
        <v>1</v>
      </c>
      <c r="E2" s="240"/>
      <c r="F2" s="240"/>
      <c r="G2" s="240"/>
      <c r="H2" s="240"/>
      <c r="I2" s="240"/>
      <c r="J2" s="240"/>
      <c r="K2" s="240"/>
      <c r="L2" s="240"/>
      <c r="M2" s="240"/>
      <c r="N2" s="240"/>
      <c r="O2" s="240"/>
      <c r="P2" s="240"/>
      <c r="Q2" s="240"/>
      <c r="R2" s="240"/>
      <c r="S2" s="240"/>
      <c r="T2" s="240"/>
      <c r="U2" s="240"/>
      <c r="V2" s="240"/>
      <c r="W2" s="240"/>
    </row>
    <row r="3" spans="1:31" s="235" customFormat="1" ht="36.75" customHeight="1">
      <c r="B3" s="191" t="s">
        <v>2</v>
      </c>
      <c r="C3" s="191" t="s">
        <v>3</v>
      </c>
      <c r="D3" s="191" t="s">
        <v>4</v>
      </c>
      <c r="E3" s="191" t="s">
        <v>5</v>
      </c>
      <c r="F3" s="191" t="s">
        <v>6</v>
      </c>
      <c r="G3" s="191" t="s">
        <v>7</v>
      </c>
      <c r="H3" s="191" t="s">
        <v>8</v>
      </c>
      <c r="I3" s="191" t="s">
        <v>9</v>
      </c>
      <c r="J3" s="191" t="s">
        <v>10</v>
      </c>
      <c r="K3" s="191" t="s">
        <v>11</v>
      </c>
      <c r="L3" s="191" t="s">
        <v>12</v>
      </c>
      <c r="M3" s="191" t="s">
        <v>13</v>
      </c>
      <c r="N3" s="191" t="s">
        <v>14</v>
      </c>
      <c r="O3" s="192" t="s">
        <v>15</v>
      </c>
      <c r="P3" s="193" t="s">
        <v>16</v>
      </c>
      <c r="Q3" s="192" t="s">
        <v>17</v>
      </c>
      <c r="R3" s="193" t="s">
        <v>18</v>
      </c>
      <c r="S3" s="107" t="s">
        <v>19</v>
      </c>
      <c r="T3" s="107" t="s">
        <v>20</v>
      </c>
      <c r="U3" s="107" t="s">
        <v>21</v>
      </c>
      <c r="V3" s="107" t="s">
        <v>22</v>
      </c>
      <c r="W3" s="107" t="s">
        <v>23</v>
      </c>
      <c r="X3" s="192" t="s">
        <v>24</v>
      </c>
      <c r="Y3" s="236" t="s">
        <v>25</v>
      </c>
      <c r="Z3" s="236" t="s">
        <v>26</v>
      </c>
      <c r="AA3" s="236" t="s">
        <v>27</v>
      </c>
      <c r="AB3" s="238" t="s">
        <v>28</v>
      </c>
      <c r="AC3" s="237" t="s">
        <v>29</v>
      </c>
      <c r="AD3" s="239" t="s">
        <v>30</v>
      </c>
      <c r="AE3" s="238" t="s">
        <v>31</v>
      </c>
    </row>
    <row r="4" spans="1:31">
      <c r="A4" s="8" t="s">
        <v>32</v>
      </c>
      <c r="B4" s="33">
        <v>10</v>
      </c>
      <c r="C4" s="10"/>
      <c r="D4" s="226" t="s">
        <v>33</v>
      </c>
      <c r="E4" s="226">
        <v>13</v>
      </c>
      <c r="F4" s="226" t="s">
        <v>34</v>
      </c>
      <c r="G4" s="226" t="s">
        <v>35</v>
      </c>
      <c r="H4" s="226" t="s">
        <v>36</v>
      </c>
      <c r="I4" s="226" t="s">
        <v>37</v>
      </c>
      <c r="J4" s="226" t="s">
        <v>38</v>
      </c>
      <c r="K4" s="226"/>
      <c r="L4" s="226" t="s">
        <v>39</v>
      </c>
      <c r="M4" s="226" t="s">
        <v>40</v>
      </c>
      <c r="N4" s="226"/>
      <c r="O4" s="227" t="s">
        <v>41</v>
      </c>
      <c r="P4" s="226"/>
      <c r="Q4" s="228"/>
      <c r="R4" s="226"/>
      <c r="S4" s="229"/>
      <c r="T4" s="229">
        <v>4000000</v>
      </c>
      <c r="U4" s="229"/>
      <c r="V4" s="229">
        <v>4000000</v>
      </c>
      <c r="W4" s="229"/>
      <c r="X4" s="230">
        <v>10</v>
      </c>
      <c r="Y4" s="231">
        <v>4000000</v>
      </c>
      <c r="Z4" s="232"/>
      <c r="AA4" s="232">
        <v>1</v>
      </c>
      <c r="AB4" s="232">
        <v>1</v>
      </c>
      <c r="AC4" s="233">
        <v>4000000</v>
      </c>
      <c r="AD4" s="233">
        <v>4000000</v>
      </c>
      <c r="AE4" s="234">
        <v>1</v>
      </c>
    </row>
    <row r="5" spans="1:31">
      <c r="A5" s="8" t="s">
        <v>32</v>
      </c>
      <c r="B5" s="33">
        <v>12</v>
      </c>
      <c r="C5" s="10"/>
      <c r="D5" s="194" t="s">
        <v>33</v>
      </c>
      <c r="E5" s="194">
        <v>13</v>
      </c>
      <c r="F5" s="194" t="s">
        <v>42</v>
      </c>
      <c r="G5" s="194" t="s">
        <v>43</v>
      </c>
      <c r="H5" s="194"/>
      <c r="I5" s="194"/>
      <c r="J5" s="194"/>
      <c r="K5" s="194" t="s">
        <v>44</v>
      </c>
      <c r="L5" s="194" t="s">
        <v>39</v>
      </c>
      <c r="M5" s="194"/>
      <c r="N5" s="194"/>
      <c r="O5" s="195" t="s">
        <v>45</v>
      </c>
      <c r="P5" s="194"/>
      <c r="Q5" s="196"/>
      <c r="R5" s="194"/>
      <c r="S5" s="198"/>
      <c r="T5" s="198"/>
      <c r="U5" s="198"/>
      <c r="V5" s="199">
        <v>500000</v>
      </c>
      <c r="W5" s="200"/>
      <c r="X5" s="160">
        <v>12</v>
      </c>
      <c r="Y5" s="3">
        <v>500000</v>
      </c>
      <c r="Z5" s="48"/>
      <c r="AA5" s="4">
        <v>2</v>
      </c>
      <c r="AB5" s="4">
        <v>3</v>
      </c>
      <c r="AC5" s="14">
        <v>166666.66699999999</v>
      </c>
      <c r="AD5" s="6">
        <v>333333.33</v>
      </c>
      <c r="AE5" s="7">
        <v>0.66</v>
      </c>
    </row>
    <row r="6" spans="1:31" s="11" customFormat="1">
      <c r="A6" s="11" t="s">
        <v>32</v>
      </c>
      <c r="B6" s="35">
        <v>11</v>
      </c>
      <c r="C6" s="12" t="s">
        <v>46</v>
      </c>
      <c r="D6" s="201" t="s">
        <v>33</v>
      </c>
      <c r="E6" s="201">
        <v>13</v>
      </c>
      <c r="F6" s="201" t="s">
        <v>47</v>
      </c>
      <c r="G6" s="201" t="s">
        <v>48</v>
      </c>
      <c r="H6" s="201" t="s">
        <v>49</v>
      </c>
      <c r="I6" s="201" t="s">
        <v>48</v>
      </c>
      <c r="J6" s="201" t="s">
        <v>38</v>
      </c>
      <c r="K6" s="201" t="s">
        <v>50</v>
      </c>
      <c r="L6" s="201" t="s">
        <v>51</v>
      </c>
      <c r="M6" s="202" t="s">
        <v>52</v>
      </c>
      <c r="N6" s="201"/>
      <c r="O6" s="203" t="s">
        <v>41</v>
      </c>
      <c r="P6" s="201"/>
      <c r="Q6" s="204"/>
      <c r="R6" s="201"/>
      <c r="S6" s="205"/>
      <c r="T6" s="205"/>
      <c r="U6" s="205"/>
      <c r="V6" s="205"/>
      <c r="W6" s="205">
        <v>1893500</v>
      </c>
      <c r="X6" s="161">
        <v>11</v>
      </c>
      <c r="Y6" s="60" t="s">
        <v>32</v>
      </c>
      <c r="Z6" s="61">
        <v>1893500</v>
      </c>
      <c r="AA6" s="60">
        <v>1</v>
      </c>
      <c r="AB6" s="60">
        <v>1</v>
      </c>
      <c r="AC6" s="62" t="s">
        <v>53</v>
      </c>
      <c r="AD6" s="63"/>
      <c r="AE6" s="60"/>
    </row>
    <row r="7" spans="1:31" s="11" customFormat="1">
      <c r="A7" s="11" t="s">
        <v>32</v>
      </c>
      <c r="B7" s="35">
        <v>13</v>
      </c>
      <c r="C7" s="12" t="s">
        <v>54</v>
      </c>
      <c r="D7" s="201" t="s">
        <v>55</v>
      </c>
      <c r="E7" s="201">
        <v>13</v>
      </c>
      <c r="F7" s="201" t="s">
        <v>56</v>
      </c>
      <c r="G7" s="201" t="s">
        <v>57</v>
      </c>
      <c r="H7" s="201" t="s">
        <v>58</v>
      </c>
      <c r="I7" s="201" t="s">
        <v>59</v>
      </c>
      <c r="J7" s="201" t="s">
        <v>38</v>
      </c>
      <c r="K7" s="201" t="s">
        <v>60</v>
      </c>
      <c r="L7" s="201" t="s">
        <v>51</v>
      </c>
      <c r="M7" s="202" t="s">
        <v>61</v>
      </c>
      <c r="N7" s="201"/>
      <c r="O7" s="203" t="s">
        <v>41</v>
      </c>
      <c r="P7" s="201" t="s">
        <v>62</v>
      </c>
      <c r="Q7" s="204"/>
      <c r="R7" s="201"/>
      <c r="S7" s="205"/>
      <c r="T7" s="205"/>
      <c r="U7" s="205"/>
      <c r="V7" s="205"/>
      <c r="W7" s="205">
        <v>760800</v>
      </c>
      <c r="X7" s="161">
        <v>13</v>
      </c>
      <c r="Y7" s="60" t="s">
        <v>32</v>
      </c>
      <c r="Z7" s="61">
        <v>760800</v>
      </c>
      <c r="AA7" s="60">
        <v>0</v>
      </c>
      <c r="AB7" s="60">
        <v>3</v>
      </c>
      <c r="AC7" s="62" t="s">
        <v>53</v>
      </c>
      <c r="AD7" s="63"/>
      <c r="AE7" s="60"/>
    </row>
    <row r="8" spans="1:31">
      <c r="A8" s="8" t="s">
        <v>32</v>
      </c>
      <c r="B8" s="33">
        <v>14</v>
      </c>
      <c r="C8" s="10"/>
      <c r="D8" s="194" t="s">
        <v>55</v>
      </c>
      <c r="E8" s="194">
        <v>13</v>
      </c>
      <c r="F8" s="194" t="s">
        <v>63</v>
      </c>
      <c r="G8" s="194" t="s">
        <v>64</v>
      </c>
      <c r="H8" s="194" t="s">
        <v>65</v>
      </c>
      <c r="I8" s="194"/>
      <c r="J8" s="194" t="s">
        <v>66</v>
      </c>
      <c r="K8" s="194" t="s">
        <v>44</v>
      </c>
      <c r="L8" s="194" t="s">
        <v>67</v>
      </c>
      <c r="M8" s="194"/>
      <c r="N8" s="194"/>
      <c r="O8" s="195" t="s">
        <v>68</v>
      </c>
      <c r="P8" s="194"/>
      <c r="Q8" s="196">
        <v>2025</v>
      </c>
      <c r="R8" s="194"/>
      <c r="S8" s="198"/>
      <c r="T8" s="198"/>
      <c r="U8" s="198">
        <v>10000000</v>
      </c>
      <c r="V8" s="198">
        <v>10000000</v>
      </c>
      <c r="W8" s="197"/>
      <c r="X8" s="160">
        <v>14</v>
      </c>
      <c r="Y8" s="3">
        <v>10000000</v>
      </c>
      <c r="Z8" s="4"/>
      <c r="AA8" s="4">
        <v>0</v>
      </c>
      <c r="AB8" s="4">
        <v>2</v>
      </c>
      <c r="AC8" s="6">
        <v>5000000</v>
      </c>
      <c r="AD8" s="6" t="s">
        <v>69</v>
      </c>
      <c r="AE8" s="7">
        <v>0</v>
      </c>
    </row>
    <row r="9" spans="1:31">
      <c r="A9" s="8" t="s">
        <v>32</v>
      </c>
      <c r="B9" s="33">
        <v>8</v>
      </c>
      <c r="C9" s="10"/>
      <c r="D9" s="194" t="s">
        <v>70</v>
      </c>
      <c r="E9" s="194">
        <v>13</v>
      </c>
      <c r="F9" s="194" t="s">
        <v>71</v>
      </c>
      <c r="G9" s="194" t="s">
        <v>72</v>
      </c>
      <c r="H9" s="194" t="s">
        <v>73</v>
      </c>
      <c r="I9" s="194" t="s">
        <v>74</v>
      </c>
      <c r="J9" s="194" t="s">
        <v>38</v>
      </c>
      <c r="K9" s="194"/>
      <c r="L9" s="194" t="s">
        <v>39</v>
      </c>
      <c r="M9" s="194" t="s">
        <v>75</v>
      </c>
      <c r="N9" s="194">
        <v>2030</v>
      </c>
      <c r="O9" s="195" t="s">
        <v>41</v>
      </c>
      <c r="P9" s="194"/>
      <c r="Q9" s="196"/>
      <c r="R9" s="194"/>
      <c r="S9" s="197"/>
      <c r="T9" s="197">
        <v>10000000</v>
      </c>
      <c r="U9" s="197"/>
      <c r="V9" s="197">
        <v>10000000</v>
      </c>
      <c r="W9" s="197"/>
      <c r="X9" s="160">
        <v>8</v>
      </c>
      <c r="Y9" s="3">
        <v>10000000</v>
      </c>
      <c r="Z9" s="4"/>
      <c r="AA9" s="4">
        <v>0</v>
      </c>
      <c r="AB9" s="4">
        <v>2</v>
      </c>
      <c r="AC9" s="6">
        <v>5000000</v>
      </c>
      <c r="AD9" s="6" t="s">
        <v>69</v>
      </c>
      <c r="AE9" s="7">
        <v>0</v>
      </c>
    </row>
    <row r="10" spans="1:31" s="11" customFormat="1">
      <c r="A10" s="11" t="s">
        <v>32</v>
      </c>
      <c r="B10" s="35">
        <v>15</v>
      </c>
      <c r="C10" s="12" t="s">
        <v>76</v>
      </c>
      <c r="D10" s="201" t="s">
        <v>70</v>
      </c>
      <c r="E10" s="201">
        <v>13</v>
      </c>
      <c r="F10" s="201" t="s">
        <v>77</v>
      </c>
      <c r="G10" s="201" t="s">
        <v>78</v>
      </c>
      <c r="H10" s="201" t="s">
        <v>79</v>
      </c>
      <c r="I10" s="201" t="s">
        <v>80</v>
      </c>
      <c r="J10" s="201" t="s">
        <v>38</v>
      </c>
      <c r="K10" s="201" t="s">
        <v>81</v>
      </c>
      <c r="L10" s="201" t="s">
        <v>51</v>
      </c>
      <c r="M10" s="206" t="s">
        <v>82</v>
      </c>
      <c r="N10" s="201"/>
      <c r="O10" s="203" t="s">
        <v>41</v>
      </c>
      <c r="P10" s="201" t="s">
        <v>83</v>
      </c>
      <c r="Q10" s="204"/>
      <c r="R10" s="201"/>
      <c r="S10" s="205"/>
      <c r="T10" s="205"/>
      <c r="U10" s="205"/>
      <c r="V10" s="205"/>
      <c r="W10" s="205">
        <v>1250000</v>
      </c>
      <c r="X10" s="161">
        <v>15</v>
      </c>
      <c r="Y10" s="60" t="s">
        <v>32</v>
      </c>
      <c r="Z10" s="61">
        <v>1250000</v>
      </c>
      <c r="AA10" s="60">
        <v>0</v>
      </c>
      <c r="AB10" s="60">
        <v>1</v>
      </c>
      <c r="AC10" s="62" t="s">
        <v>53</v>
      </c>
      <c r="AD10" s="63"/>
      <c r="AE10" s="60"/>
    </row>
    <row r="11" spans="1:31">
      <c r="A11" s="8" t="s">
        <v>32</v>
      </c>
      <c r="B11" s="33">
        <v>16</v>
      </c>
      <c r="C11" s="10"/>
      <c r="D11" s="194" t="s">
        <v>70</v>
      </c>
      <c r="E11" s="194">
        <v>13</v>
      </c>
      <c r="F11" s="194" t="s">
        <v>77</v>
      </c>
      <c r="G11" s="194" t="s">
        <v>78</v>
      </c>
      <c r="H11" s="194" t="s">
        <v>84</v>
      </c>
      <c r="I11" s="194" t="s">
        <v>85</v>
      </c>
      <c r="J11" s="194" t="s">
        <v>38</v>
      </c>
      <c r="K11" s="194" t="s">
        <v>81</v>
      </c>
      <c r="L11" s="194" t="s">
        <v>39</v>
      </c>
      <c r="M11" s="207" t="s">
        <v>82</v>
      </c>
      <c r="N11" s="194"/>
      <c r="O11" s="195" t="s">
        <v>41</v>
      </c>
      <c r="P11" s="194" t="s">
        <v>83</v>
      </c>
      <c r="Q11" s="196"/>
      <c r="R11" s="194"/>
      <c r="S11" s="197"/>
      <c r="T11" s="197">
        <v>1250000</v>
      </c>
      <c r="U11" s="197"/>
      <c r="V11" s="197">
        <v>1250000</v>
      </c>
      <c r="W11" s="197"/>
      <c r="X11" s="160">
        <v>16</v>
      </c>
      <c r="Y11" s="3">
        <v>1250000</v>
      </c>
      <c r="Z11" s="4"/>
      <c r="AA11" s="4">
        <v>0</v>
      </c>
      <c r="AB11" s="4">
        <v>1</v>
      </c>
      <c r="AC11" s="6">
        <v>1250000</v>
      </c>
      <c r="AD11" s="6" t="s">
        <v>69</v>
      </c>
      <c r="AE11" s="7">
        <v>0</v>
      </c>
    </row>
    <row r="12" spans="1:31">
      <c r="A12" s="8" t="s">
        <v>32</v>
      </c>
      <c r="B12" s="33">
        <v>19</v>
      </c>
      <c r="C12" s="10"/>
      <c r="D12" s="194" t="s">
        <v>70</v>
      </c>
      <c r="E12" s="194">
        <v>13</v>
      </c>
      <c r="F12" s="194" t="s">
        <v>86</v>
      </c>
      <c r="G12" s="194" t="s">
        <v>87</v>
      </c>
      <c r="H12" s="194" t="s">
        <v>88</v>
      </c>
      <c r="I12" s="194" t="s">
        <v>89</v>
      </c>
      <c r="J12" s="194" t="s">
        <v>90</v>
      </c>
      <c r="K12" s="194" t="s">
        <v>81</v>
      </c>
      <c r="L12" s="194" t="s">
        <v>39</v>
      </c>
      <c r="M12" s="194" t="s">
        <v>91</v>
      </c>
      <c r="N12" s="194"/>
      <c r="O12" s="195" t="s">
        <v>45</v>
      </c>
      <c r="P12" s="194"/>
      <c r="Q12" s="196"/>
      <c r="R12" s="194"/>
      <c r="S12" s="197"/>
      <c r="T12" s="197">
        <v>4000000</v>
      </c>
      <c r="U12" s="197"/>
      <c r="V12" s="197">
        <v>4000000</v>
      </c>
      <c r="W12" s="197"/>
      <c r="X12" s="160">
        <v>19</v>
      </c>
      <c r="Y12" s="3">
        <v>4000000</v>
      </c>
      <c r="Z12" s="4"/>
      <c r="AA12" s="4">
        <v>1</v>
      </c>
      <c r="AB12" s="4">
        <v>5</v>
      </c>
      <c r="AC12" s="6">
        <v>800000</v>
      </c>
      <c r="AD12" s="6">
        <v>800000</v>
      </c>
      <c r="AE12" s="7">
        <v>0.2</v>
      </c>
    </row>
    <row r="13" spans="1:31">
      <c r="A13" s="8" t="s">
        <v>32</v>
      </c>
      <c r="B13" s="33">
        <v>18</v>
      </c>
      <c r="C13" s="10"/>
      <c r="D13" s="194" t="s">
        <v>70</v>
      </c>
      <c r="E13" s="194">
        <v>13</v>
      </c>
      <c r="F13" s="194" t="s">
        <v>92</v>
      </c>
      <c r="G13" s="194" t="s">
        <v>93</v>
      </c>
      <c r="H13" s="194" t="s">
        <v>94</v>
      </c>
      <c r="I13" s="194" t="s">
        <v>95</v>
      </c>
      <c r="J13" s="194" t="s">
        <v>38</v>
      </c>
      <c r="K13" s="194" t="s">
        <v>81</v>
      </c>
      <c r="L13" s="194" t="s">
        <v>39</v>
      </c>
      <c r="M13" s="194" t="s">
        <v>91</v>
      </c>
      <c r="N13" s="194"/>
      <c r="O13" s="195" t="s">
        <v>41</v>
      </c>
      <c r="P13" s="194"/>
      <c r="Q13" s="196"/>
      <c r="R13" s="194"/>
      <c r="S13" s="197"/>
      <c r="T13" s="197">
        <v>4000000</v>
      </c>
      <c r="U13" s="197"/>
      <c r="V13" s="197">
        <v>4000000</v>
      </c>
      <c r="W13" s="197"/>
      <c r="X13" s="160">
        <v>18</v>
      </c>
      <c r="Y13" s="3">
        <v>4000000</v>
      </c>
      <c r="Z13" s="4"/>
      <c r="AA13" s="4">
        <v>0</v>
      </c>
      <c r="AB13" s="4">
        <v>1</v>
      </c>
      <c r="AC13" s="6">
        <v>4000000</v>
      </c>
      <c r="AD13" s="6" t="s">
        <v>69</v>
      </c>
      <c r="AE13" s="7">
        <v>0</v>
      </c>
    </row>
    <row r="14" spans="1:31">
      <c r="A14" s="8" t="s">
        <v>32</v>
      </c>
      <c r="B14" s="33">
        <v>17</v>
      </c>
      <c r="C14" s="10"/>
      <c r="D14" s="194" t="s">
        <v>70</v>
      </c>
      <c r="E14" s="194">
        <v>13</v>
      </c>
      <c r="F14" s="194" t="s">
        <v>96</v>
      </c>
      <c r="G14" s="194" t="s">
        <v>97</v>
      </c>
      <c r="H14" s="194" t="s">
        <v>98</v>
      </c>
      <c r="I14" s="194" t="s">
        <v>99</v>
      </c>
      <c r="J14" s="194" t="s">
        <v>38</v>
      </c>
      <c r="K14" s="194" t="s">
        <v>81</v>
      </c>
      <c r="L14" s="194" t="s">
        <v>39</v>
      </c>
      <c r="M14" s="194"/>
      <c r="N14" s="194">
        <v>2030</v>
      </c>
      <c r="O14" s="195" t="s">
        <v>45</v>
      </c>
      <c r="P14" s="194"/>
      <c r="Q14" s="196"/>
      <c r="R14" s="194"/>
      <c r="S14" s="197"/>
      <c r="T14" s="197">
        <v>2000000</v>
      </c>
      <c r="U14" s="197"/>
      <c r="V14" s="197">
        <v>2000000</v>
      </c>
      <c r="W14" s="197"/>
      <c r="X14" s="160">
        <v>17</v>
      </c>
      <c r="Y14" s="3">
        <v>2000000</v>
      </c>
      <c r="Z14" s="4"/>
      <c r="AA14" s="4">
        <v>1</v>
      </c>
      <c r="AB14" s="4">
        <v>2</v>
      </c>
      <c r="AC14" s="6">
        <v>1000000</v>
      </c>
      <c r="AD14" s="6">
        <v>1000000</v>
      </c>
      <c r="AE14" s="7">
        <v>0.5</v>
      </c>
    </row>
    <row r="15" spans="1:31">
      <c r="A15" s="8" t="s">
        <v>32</v>
      </c>
      <c r="B15" s="33">
        <v>20</v>
      </c>
      <c r="C15" s="10"/>
      <c r="D15" s="194" t="s">
        <v>100</v>
      </c>
      <c r="E15" s="194">
        <v>13</v>
      </c>
      <c r="F15" s="194" t="s">
        <v>101</v>
      </c>
      <c r="G15" s="194" t="s">
        <v>102</v>
      </c>
      <c r="H15" s="194" t="s">
        <v>103</v>
      </c>
      <c r="I15" s="194" t="s">
        <v>104</v>
      </c>
      <c r="J15" s="194" t="s">
        <v>38</v>
      </c>
      <c r="K15" s="194" t="s">
        <v>105</v>
      </c>
      <c r="L15" s="194" t="s">
        <v>39</v>
      </c>
      <c r="M15" s="194"/>
      <c r="N15" s="194"/>
      <c r="O15" s="195" t="s">
        <v>45</v>
      </c>
      <c r="P15" s="194"/>
      <c r="Q15" s="196"/>
      <c r="R15" s="194"/>
      <c r="S15" s="198"/>
      <c r="T15" s="198"/>
      <c r="U15" s="197">
        <v>1000000</v>
      </c>
      <c r="V15" s="198">
        <v>1000000</v>
      </c>
      <c r="W15" s="198"/>
      <c r="X15" s="160">
        <v>20</v>
      </c>
      <c r="Y15" s="3">
        <v>1000000</v>
      </c>
      <c r="Z15" s="27"/>
      <c r="AA15" s="4">
        <v>0</v>
      </c>
      <c r="AB15" s="4">
        <v>2</v>
      </c>
      <c r="AC15" s="6">
        <v>500000</v>
      </c>
      <c r="AD15" s="6" t="s">
        <v>69</v>
      </c>
      <c r="AE15" s="7">
        <v>0</v>
      </c>
    </row>
    <row r="16" spans="1:31">
      <c r="A16" s="8" t="s">
        <v>32</v>
      </c>
      <c r="B16" s="33">
        <v>7</v>
      </c>
      <c r="C16" s="10"/>
      <c r="D16" s="194" t="s">
        <v>106</v>
      </c>
      <c r="E16" s="194">
        <v>13</v>
      </c>
      <c r="F16" s="194" t="s">
        <v>107</v>
      </c>
      <c r="G16" s="194" t="s">
        <v>108</v>
      </c>
      <c r="H16" s="194" t="s">
        <v>109</v>
      </c>
      <c r="I16" s="194" t="s">
        <v>110</v>
      </c>
      <c r="J16" s="194" t="s">
        <v>38</v>
      </c>
      <c r="K16" s="194"/>
      <c r="L16" s="194" t="s">
        <v>39</v>
      </c>
      <c r="M16" s="194" t="s">
        <v>75</v>
      </c>
      <c r="N16" s="194">
        <v>2030</v>
      </c>
      <c r="O16" s="195" t="s">
        <v>41</v>
      </c>
      <c r="P16" s="194"/>
      <c r="Q16" s="196"/>
      <c r="R16" s="194"/>
      <c r="S16" s="197"/>
      <c r="T16" s="197">
        <v>10000000</v>
      </c>
      <c r="U16" s="197"/>
      <c r="V16" s="197">
        <v>10000000</v>
      </c>
      <c r="W16" s="197"/>
      <c r="X16" s="160">
        <v>7</v>
      </c>
      <c r="Y16" s="3">
        <v>10000000</v>
      </c>
      <c r="Z16" s="4"/>
      <c r="AA16" s="4">
        <v>0</v>
      </c>
      <c r="AB16" s="4">
        <v>2</v>
      </c>
      <c r="AC16" s="6">
        <v>5000000</v>
      </c>
      <c r="AD16" s="6" t="s">
        <v>69</v>
      </c>
      <c r="AE16" s="7">
        <v>0</v>
      </c>
    </row>
    <row r="17" spans="1:31">
      <c r="A17" s="8" t="s">
        <v>32</v>
      </c>
      <c r="B17" s="33">
        <v>21</v>
      </c>
      <c r="C17" s="10"/>
      <c r="D17" s="194" t="s">
        <v>106</v>
      </c>
      <c r="E17" s="194">
        <v>13</v>
      </c>
      <c r="F17" s="194" t="s">
        <v>86</v>
      </c>
      <c r="G17" s="194" t="s">
        <v>111</v>
      </c>
      <c r="H17" s="194"/>
      <c r="I17" s="194"/>
      <c r="J17" s="194" t="s">
        <v>38</v>
      </c>
      <c r="K17" s="194" t="s">
        <v>105</v>
      </c>
      <c r="L17" s="194" t="s">
        <v>39</v>
      </c>
      <c r="M17" s="194"/>
      <c r="N17" s="194"/>
      <c r="O17" s="195" t="s">
        <v>45</v>
      </c>
      <c r="P17" s="194"/>
      <c r="Q17" s="196"/>
      <c r="R17" s="194"/>
      <c r="S17" s="198"/>
      <c r="T17" s="198"/>
      <c r="U17" s="198">
        <v>10200000</v>
      </c>
      <c r="V17" s="198">
        <v>10200000</v>
      </c>
      <c r="W17" s="197"/>
      <c r="X17" s="160">
        <v>21</v>
      </c>
      <c r="Y17" s="3">
        <v>10200000</v>
      </c>
      <c r="Z17" s="4"/>
      <c r="AA17" s="4">
        <v>3</v>
      </c>
      <c r="AB17" s="4">
        <v>4</v>
      </c>
      <c r="AC17" s="6">
        <v>2550000</v>
      </c>
      <c r="AD17" s="6">
        <v>7650000</v>
      </c>
      <c r="AE17" s="7">
        <v>0.75</v>
      </c>
    </row>
    <row r="18" spans="1:31">
      <c r="A18" s="8" t="s">
        <v>32</v>
      </c>
      <c r="B18" s="33">
        <v>22</v>
      </c>
      <c r="C18" s="10"/>
      <c r="D18" s="194" t="s">
        <v>106</v>
      </c>
      <c r="E18" s="194">
        <v>13</v>
      </c>
      <c r="F18" s="194" t="s">
        <v>86</v>
      </c>
      <c r="G18" s="194" t="s">
        <v>112</v>
      </c>
      <c r="H18" s="194"/>
      <c r="I18" s="194"/>
      <c r="J18" s="194" t="s">
        <v>38</v>
      </c>
      <c r="K18" s="194" t="s">
        <v>105</v>
      </c>
      <c r="L18" s="194" t="s">
        <v>39</v>
      </c>
      <c r="M18" s="194"/>
      <c r="N18" s="194"/>
      <c r="O18" s="195" t="s">
        <v>45</v>
      </c>
      <c r="P18" s="194"/>
      <c r="Q18" s="196"/>
      <c r="R18" s="194"/>
      <c r="S18" s="198"/>
      <c r="T18" s="198"/>
      <c r="U18" s="198">
        <v>1000000</v>
      </c>
      <c r="V18" s="198">
        <v>1000000</v>
      </c>
      <c r="W18" s="197"/>
      <c r="X18" s="160">
        <v>22</v>
      </c>
      <c r="Y18" s="3">
        <v>1000000</v>
      </c>
      <c r="Z18" s="4"/>
      <c r="AA18" s="4">
        <v>0</v>
      </c>
      <c r="AB18" s="4">
        <v>1</v>
      </c>
      <c r="AC18" s="6">
        <v>1000000</v>
      </c>
      <c r="AD18" s="6" t="s">
        <v>69</v>
      </c>
      <c r="AE18" s="7">
        <v>0</v>
      </c>
    </row>
    <row r="19" spans="1:31">
      <c r="A19" s="8" t="s">
        <v>32</v>
      </c>
      <c r="B19" s="33">
        <v>23</v>
      </c>
      <c r="C19" s="10"/>
      <c r="D19" s="194" t="s">
        <v>106</v>
      </c>
      <c r="E19" s="194">
        <v>13</v>
      </c>
      <c r="F19" s="194" t="s">
        <v>113</v>
      </c>
      <c r="G19" s="194" t="s">
        <v>114</v>
      </c>
      <c r="H19" s="194"/>
      <c r="I19" s="194"/>
      <c r="J19" s="194" t="s">
        <v>38</v>
      </c>
      <c r="K19" s="194" t="s">
        <v>105</v>
      </c>
      <c r="L19" s="194" t="s">
        <v>39</v>
      </c>
      <c r="M19" s="194"/>
      <c r="N19" s="194"/>
      <c r="O19" s="195" t="s">
        <v>45</v>
      </c>
      <c r="P19" s="194"/>
      <c r="Q19" s="196"/>
      <c r="R19" s="194"/>
      <c r="S19" s="198"/>
      <c r="T19" s="198"/>
      <c r="U19" s="198">
        <v>3000000</v>
      </c>
      <c r="V19" s="198">
        <v>3000000</v>
      </c>
      <c r="W19" s="197"/>
      <c r="X19" s="160">
        <v>23</v>
      </c>
      <c r="Y19" s="3">
        <v>3000000</v>
      </c>
      <c r="Z19" s="4"/>
      <c r="AA19" s="4">
        <v>4</v>
      </c>
      <c r="AB19" s="4">
        <v>6</v>
      </c>
      <c r="AC19" s="6">
        <v>500000</v>
      </c>
      <c r="AD19" s="6">
        <v>2000000</v>
      </c>
      <c r="AE19" s="7">
        <v>0.67</v>
      </c>
    </row>
    <row r="20" spans="1:31">
      <c r="A20" s="8" t="s">
        <v>32</v>
      </c>
      <c r="B20" s="33">
        <v>24</v>
      </c>
      <c r="C20" s="10"/>
      <c r="D20" s="194" t="s">
        <v>106</v>
      </c>
      <c r="E20" s="194">
        <v>13</v>
      </c>
      <c r="F20" s="194" t="s">
        <v>115</v>
      </c>
      <c r="G20" s="194" t="s">
        <v>116</v>
      </c>
      <c r="H20" s="194"/>
      <c r="I20" s="194"/>
      <c r="J20" s="194" t="s">
        <v>38</v>
      </c>
      <c r="K20" s="194" t="s">
        <v>105</v>
      </c>
      <c r="L20" s="194" t="s">
        <v>39</v>
      </c>
      <c r="M20" s="194"/>
      <c r="N20" s="194"/>
      <c r="O20" s="195" t="s">
        <v>41</v>
      </c>
      <c r="P20" s="194"/>
      <c r="Q20" s="196"/>
      <c r="R20" s="194"/>
      <c r="S20" s="198"/>
      <c r="T20" s="198"/>
      <c r="U20" s="198">
        <v>20000000</v>
      </c>
      <c r="V20" s="198">
        <v>20000000</v>
      </c>
      <c r="W20" s="197"/>
      <c r="X20" s="160">
        <v>24</v>
      </c>
      <c r="Y20" s="3">
        <v>20000000</v>
      </c>
      <c r="Z20" s="4"/>
      <c r="AA20" s="4">
        <v>2</v>
      </c>
      <c r="AB20" s="4">
        <v>2</v>
      </c>
      <c r="AC20" s="6">
        <v>10000000</v>
      </c>
      <c r="AD20" s="6">
        <v>20000000</v>
      </c>
      <c r="AE20" s="7">
        <v>1</v>
      </c>
    </row>
    <row r="21" spans="1:31">
      <c r="A21" s="8" t="s">
        <v>32</v>
      </c>
      <c r="B21" s="33">
        <v>25</v>
      </c>
      <c r="C21" s="10"/>
      <c r="D21" s="194" t="s">
        <v>106</v>
      </c>
      <c r="E21" s="194">
        <v>13</v>
      </c>
      <c r="F21" s="194" t="s">
        <v>115</v>
      </c>
      <c r="G21" s="194" t="s">
        <v>117</v>
      </c>
      <c r="H21" s="194"/>
      <c r="I21" s="194"/>
      <c r="J21" s="194" t="s">
        <v>38</v>
      </c>
      <c r="K21" s="194" t="s">
        <v>105</v>
      </c>
      <c r="L21" s="194" t="s">
        <v>39</v>
      </c>
      <c r="M21" s="194"/>
      <c r="N21" s="194"/>
      <c r="O21" s="195" t="s">
        <v>41</v>
      </c>
      <c r="P21" s="194"/>
      <c r="Q21" s="196"/>
      <c r="R21" s="194"/>
      <c r="S21" s="198"/>
      <c r="T21" s="198"/>
      <c r="U21" s="198">
        <v>10000000</v>
      </c>
      <c r="V21" s="198">
        <v>10000000</v>
      </c>
      <c r="W21" s="197"/>
      <c r="X21" s="160">
        <v>25</v>
      </c>
      <c r="Y21" s="3">
        <v>10000000</v>
      </c>
      <c r="Z21" s="4"/>
      <c r="AA21" s="4">
        <v>1</v>
      </c>
      <c r="AB21" s="4">
        <v>2</v>
      </c>
      <c r="AC21" s="6">
        <v>5000000</v>
      </c>
      <c r="AD21" s="6">
        <v>5000000</v>
      </c>
      <c r="AE21" s="7">
        <v>0.5</v>
      </c>
    </row>
    <row r="22" spans="1:31">
      <c r="A22" s="8" t="s">
        <v>32</v>
      </c>
      <c r="B22" s="33">
        <v>26</v>
      </c>
      <c r="C22" s="10"/>
      <c r="D22" s="194" t="s">
        <v>106</v>
      </c>
      <c r="E22" s="194">
        <v>13</v>
      </c>
      <c r="F22" s="194" t="s">
        <v>118</v>
      </c>
      <c r="G22" s="194" t="s">
        <v>119</v>
      </c>
      <c r="H22" s="194"/>
      <c r="I22" s="194"/>
      <c r="J22" s="194"/>
      <c r="K22" s="194" t="s">
        <v>105</v>
      </c>
      <c r="L22" s="194" t="s">
        <v>39</v>
      </c>
      <c r="M22" s="194"/>
      <c r="N22" s="194"/>
      <c r="O22" s="195" t="s">
        <v>120</v>
      </c>
      <c r="P22" s="194"/>
      <c r="Q22" s="196"/>
      <c r="R22" s="194"/>
      <c r="S22" s="198"/>
      <c r="T22" s="198">
        <v>500000</v>
      </c>
      <c r="U22" s="198"/>
      <c r="V22" s="198">
        <v>500000</v>
      </c>
      <c r="W22" s="197"/>
      <c r="X22" s="160">
        <v>26</v>
      </c>
      <c r="Y22" s="3">
        <v>500000</v>
      </c>
      <c r="Z22" s="4"/>
      <c r="AA22" s="4">
        <v>14</v>
      </c>
      <c r="AB22" s="4">
        <v>27</v>
      </c>
      <c r="AC22" s="6">
        <v>18518.52</v>
      </c>
      <c r="AD22" s="6">
        <v>259259.26</v>
      </c>
      <c r="AE22" s="7">
        <v>0.52</v>
      </c>
    </row>
    <row r="23" spans="1:31" s="11" customFormat="1">
      <c r="A23" s="11" t="s">
        <v>32</v>
      </c>
      <c r="B23" s="35">
        <v>27</v>
      </c>
      <c r="C23" s="12" t="s">
        <v>121</v>
      </c>
      <c r="D23" s="201" t="s">
        <v>122</v>
      </c>
      <c r="E23" s="201">
        <v>13</v>
      </c>
      <c r="F23" s="201" t="s">
        <v>123</v>
      </c>
      <c r="G23" s="201" t="s">
        <v>124</v>
      </c>
      <c r="H23" s="201" t="s">
        <v>125</v>
      </c>
      <c r="I23" s="201" t="s">
        <v>126</v>
      </c>
      <c r="J23" s="201" t="s">
        <v>38</v>
      </c>
      <c r="K23" s="201" t="s">
        <v>127</v>
      </c>
      <c r="L23" s="201" t="s">
        <v>51</v>
      </c>
      <c r="M23" s="202" t="s">
        <v>128</v>
      </c>
      <c r="N23" s="201"/>
      <c r="O23" s="203" t="s">
        <v>41</v>
      </c>
      <c r="P23" s="201"/>
      <c r="Q23" s="204"/>
      <c r="R23" s="201"/>
      <c r="S23" s="205"/>
      <c r="T23" s="205"/>
      <c r="U23" s="205"/>
      <c r="V23" s="205"/>
      <c r="W23" s="205">
        <v>3058800</v>
      </c>
      <c r="X23" s="161">
        <v>27</v>
      </c>
      <c r="Y23" s="60" t="s">
        <v>32</v>
      </c>
      <c r="Z23" s="61">
        <v>3058800</v>
      </c>
      <c r="AA23" s="60">
        <v>0</v>
      </c>
      <c r="AB23" s="60">
        <v>1</v>
      </c>
      <c r="AC23" s="62" t="s">
        <v>53</v>
      </c>
      <c r="AD23" s="63"/>
      <c r="AE23" s="60"/>
    </row>
    <row r="24" spans="1:31">
      <c r="A24" s="8" t="s">
        <v>32</v>
      </c>
      <c r="B24" s="33">
        <v>28</v>
      </c>
      <c r="C24" s="10"/>
      <c r="D24" s="194" t="s">
        <v>122</v>
      </c>
      <c r="E24" s="194">
        <v>13</v>
      </c>
      <c r="F24" s="194" t="s">
        <v>113</v>
      </c>
      <c r="G24" s="194" t="s">
        <v>129</v>
      </c>
      <c r="H24" s="194"/>
      <c r="I24" s="194"/>
      <c r="J24" s="194" t="s">
        <v>38</v>
      </c>
      <c r="K24" s="194" t="s">
        <v>105</v>
      </c>
      <c r="L24" s="194" t="s">
        <v>39</v>
      </c>
      <c r="M24" s="194"/>
      <c r="N24" s="194"/>
      <c r="O24" s="195" t="s">
        <v>45</v>
      </c>
      <c r="P24" s="194"/>
      <c r="Q24" s="196"/>
      <c r="R24" s="194"/>
      <c r="S24" s="198"/>
      <c r="T24" s="198"/>
      <c r="U24" s="198">
        <v>750000</v>
      </c>
      <c r="V24" s="198">
        <v>750000</v>
      </c>
      <c r="W24" s="197"/>
      <c r="X24" s="160">
        <v>28</v>
      </c>
      <c r="Y24" s="3">
        <v>750000</v>
      </c>
      <c r="Z24" s="4"/>
      <c r="AA24" s="4">
        <v>0</v>
      </c>
      <c r="AB24" s="4">
        <v>2</v>
      </c>
      <c r="AC24" s="6">
        <v>375000</v>
      </c>
      <c r="AD24" s="6" t="s">
        <v>69</v>
      </c>
      <c r="AE24" s="7">
        <v>0</v>
      </c>
    </row>
    <row r="25" spans="1:31">
      <c r="A25" s="8" t="s">
        <v>32</v>
      </c>
      <c r="B25" s="33">
        <v>29</v>
      </c>
      <c r="C25" s="10"/>
      <c r="D25" s="194" t="s">
        <v>130</v>
      </c>
      <c r="E25" s="194">
        <v>13</v>
      </c>
      <c r="F25" s="194" t="s">
        <v>131</v>
      </c>
      <c r="G25" s="194" t="s">
        <v>132</v>
      </c>
      <c r="H25" s="194" t="s">
        <v>133</v>
      </c>
      <c r="I25" s="194"/>
      <c r="J25" s="194" t="s">
        <v>38</v>
      </c>
      <c r="K25" s="194" t="s">
        <v>134</v>
      </c>
      <c r="L25" s="194" t="s">
        <v>135</v>
      </c>
      <c r="M25" s="208" t="s">
        <v>136</v>
      </c>
      <c r="N25" s="194">
        <v>2030</v>
      </c>
      <c r="O25" s="195" t="s">
        <v>41</v>
      </c>
      <c r="P25" s="194"/>
      <c r="Q25" s="196"/>
      <c r="R25" s="194"/>
      <c r="S25" s="198"/>
      <c r="T25" s="198"/>
      <c r="U25" s="198"/>
      <c r="V25" s="198"/>
      <c r="W25" s="198">
        <v>10000000</v>
      </c>
      <c r="X25" s="160">
        <v>29</v>
      </c>
      <c r="Y25" s="4" t="s">
        <v>32</v>
      </c>
      <c r="Z25" s="3">
        <v>10000000</v>
      </c>
      <c r="AA25" s="4">
        <v>3</v>
      </c>
      <c r="AB25" s="4">
        <v>11</v>
      </c>
      <c r="AC25" s="13" t="s">
        <v>53</v>
      </c>
      <c r="AD25" s="6"/>
      <c r="AE25" s="4"/>
    </row>
    <row r="26" spans="1:31" s="11" customFormat="1">
      <c r="A26" s="11" t="s">
        <v>32</v>
      </c>
      <c r="B26" s="35">
        <v>30</v>
      </c>
      <c r="C26" s="12" t="s">
        <v>137</v>
      </c>
      <c r="D26" s="201" t="s">
        <v>138</v>
      </c>
      <c r="E26" s="201">
        <v>13</v>
      </c>
      <c r="F26" s="201" t="s">
        <v>139</v>
      </c>
      <c r="G26" s="201" t="s">
        <v>140</v>
      </c>
      <c r="H26" s="201" t="s">
        <v>141</v>
      </c>
      <c r="I26" s="201" t="s">
        <v>142</v>
      </c>
      <c r="J26" s="201" t="s">
        <v>38</v>
      </c>
      <c r="K26" s="201" t="s">
        <v>143</v>
      </c>
      <c r="L26" s="201" t="s">
        <v>51</v>
      </c>
      <c r="M26" s="202" t="s">
        <v>144</v>
      </c>
      <c r="N26" s="201"/>
      <c r="O26" s="203" t="s">
        <v>41</v>
      </c>
      <c r="P26" s="201"/>
      <c r="Q26" s="204"/>
      <c r="R26" s="201"/>
      <c r="S26" s="205"/>
      <c r="T26" s="205"/>
      <c r="U26" s="205"/>
      <c r="V26" s="205"/>
      <c r="W26" s="205">
        <v>3792000</v>
      </c>
      <c r="X26" s="161">
        <v>30</v>
      </c>
      <c r="Y26" s="60" t="s">
        <v>32</v>
      </c>
      <c r="Z26" s="61">
        <v>3792000</v>
      </c>
      <c r="AA26" s="60">
        <v>0</v>
      </c>
      <c r="AB26" s="60">
        <v>2</v>
      </c>
      <c r="AC26" s="62" t="s">
        <v>53</v>
      </c>
      <c r="AD26" s="63"/>
      <c r="AE26" s="60"/>
    </row>
    <row r="27" spans="1:31">
      <c r="A27" s="8" t="s">
        <v>32</v>
      </c>
      <c r="B27" s="33">
        <v>31</v>
      </c>
      <c r="C27" s="10"/>
      <c r="D27" s="194" t="s">
        <v>138</v>
      </c>
      <c r="E27" s="194">
        <v>13</v>
      </c>
      <c r="F27" s="194" t="s">
        <v>101</v>
      </c>
      <c r="G27" s="194" t="s">
        <v>145</v>
      </c>
      <c r="H27" s="194" t="s">
        <v>146</v>
      </c>
      <c r="I27" s="194" t="s">
        <v>145</v>
      </c>
      <c r="J27" s="194" t="s">
        <v>38</v>
      </c>
      <c r="K27" s="194" t="s">
        <v>105</v>
      </c>
      <c r="L27" s="194" t="s">
        <v>39</v>
      </c>
      <c r="M27" s="194"/>
      <c r="N27" s="194"/>
      <c r="O27" s="195" t="s">
        <v>45</v>
      </c>
      <c r="P27" s="194"/>
      <c r="Q27" s="196"/>
      <c r="R27" s="194"/>
      <c r="S27" s="198"/>
      <c r="T27" s="198"/>
      <c r="U27" s="198">
        <v>4500</v>
      </c>
      <c r="V27" s="198">
        <v>4500</v>
      </c>
      <c r="W27" s="197"/>
      <c r="X27" s="160">
        <v>31</v>
      </c>
      <c r="Y27" s="3">
        <v>4500</v>
      </c>
      <c r="Z27" s="4"/>
      <c r="AA27" s="4">
        <v>0</v>
      </c>
      <c r="AB27" s="4">
        <v>3</v>
      </c>
      <c r="AC27" s="6">
        <v>1500</v>
      </c>
      <c r="AD27" s="6" t="s">
        <v>69</v>
      </c>
      <c r="AE27" s="7">
        <v>0</v>
      </c>
    </row>
    <row r="28" spans="1:31">
      <c r="A28" s="8" t="s">
        <v>32</v>
      </c>
      <c r="B28" s="33">
        <v>32</v>
      </c>
      <c r="C28" s="10"/>
      <c r="D28" s="194" t="s">
        <v>138</v>
      </c>
      <c r="E28" s="194">
        <v>13</v>
      </c>
      <c r="F28" s="194" t="s">
        <v>101</v>
      </c>
      <c r="G28" s="194" t="s">
        <v>147</v>
      </c>
      <c r="H28" s="194" t="s">
        <v>148</v>
      </c>
      <c r="I28" s="194" t="s">
        <v>149</v>
      </c>
      <c r="J28" s="194" t="s">
        <v>38</v>
      </c>
      <c r="K28" s="194" t="s">
        <v>105</v>
      </c>
      <c r="L28" s="194" t="s">
        <v>39</v>
      </c>
      <c r="M28" s="194"/>
      <c r="N28" s="194"/>
      <c r="O28" s="195" t="s">
        <v>45</v>
      </c>
      <c r="P28" s="194"/>
      <c r="Q28" s="196"/>
      <c r="R28" s="194"/>
      <c r="S28" s="198"/>
      <c r="T28" s="198"/>
      <c r="U28" s="198">
        <v>3000000</v>
      </c>
      <c r="V28" s="198">
        <v>3000000</v>
      </c>
      <c r="W28" s="197"/>
      <c r="X28" s="160">
        <v>32</v>
      </c>
      <c r="Y28" s="3">
        <v>3000000</v>
      </c>
      <c r="Z28" s="4"/>
      <c r="AA28" s="4">
        <v>0</v>
      </c>
      <c r="AB28" s="4">
        <v>2</v>
      </c>
      <c r="AC28" s="6">
        <v>1500000</v>
      </c>
      <c r="AD28" s="6" t="s">
        <v>69</v>
      </c>
      <c r="AE28" s="7">
        <v>0</v>
      </c>
    </row>
    <row r="29" spans="1:31" s="11" customFormat="1">
      <c r="A29" s="11" t="s">
        <v>32</v>
      </c>
      <c r="B29" s="35">
        <v>33</v>
      </c>
      <c r="C29" s="12" t="s">
        <v>76</v>
      </c>
      <c r="D29" s="201" t="s">
        <v>150</v>
      </c>
      <c r="E29" s="201">
        <v>13</v>
      </c>
      <c r="F29" s="201" t="s">
        <v>151</v>
      </c>
      <c r="G29" s="201" t="s">
        <v>152</v>
      </c>
      <c r="H29" s="201" t="s">
        <v>153</v>
      </c>
      <c r="I29" s="201" t="s">
        <v>154</v>
      </c>
      <c r="J29" s="201" t="s">
        <v>38</v>
      </c>
      <c r="K29" s="201" t="s">
        <v>155</v>
      </c>
      <c r="L29" s="201" t="s">
        <v>51</v>
      </c>
      <c r="M29" s="206" t="s">
        <v>156</v>
      </c>
      <c r="N29" s="201"/>
      <c r="O29" s="203" t="s">
        <v>41</v>
      </c>
      <c r="P29" s="201"/>
      <c r="Q29" s="204"/>
      <c r="R29" s="201"/>
      <c r="S29" s="205"/>
      <c r="T29" s="205"/>
      <c r="U29" s="205"/>
      <c r="V29" s="205"/>
      <c r="W29" s="205">
        <v>3000000</v>
      </c>
      <c r="X29" s="161">
        <v>33</v>
      </c>
      <c r="Y29" s="60" t="s">
        <v>32</v>
      </c>
      <c r="Z29" s="61">
        <v>3000000</v>
      </c>
      <c r="AA29" s="60">
        <v>1</v>
      </c>
      <c r="AB29" s="60">
        <v>2</v>
      </c>
      <c r="AC29" s="62" t="s">
        <v>53</v>
      </c>
      <c r="AD29" s="63"/>
      <c r="AE29" s="60"/>
    </row>
    <row r="30" spans="1:31">
      <c r="A30" s="8" t="s">
        <v>32</v>
      </c>
      <c r="B30" s="33">
        <v>34</v>
      </c>
      <c r="C30" s="10"/>
      <c r="D30" s="194" t="s">
        <v>150</v>
      </c>
      <c r="E30" s="194">
        <v>13</v>
      </c>
      <c r="F30" s="194" t="s">
        <v>157</v>
      </c>
      <c r="G30" s="194" t="s">
        <v>158</v>
      </c>
      <c r="H30" s="194" t="s">
        <v>159</v>
      </c>
      <c r="I30" s="194" t="s">
        <v>160</v>
      </c>
      <c r="J30" s="194" t="s">
        <v>161</v>
      </c>
      <c r="K30" s="194" t="s">
        <v>162</v>
      </c>
      <c r="L30" s="194" t="s">
        <v>39</v>
      </c>
      <c r="M30" s="194"/>
      <c r="N30" s="194">
        <v>2030</v>
      </c>
      <c r="O30" s="195" t="s">
        <v>45</v>
      </c>
      <c r="P30" s="194"/>
      <c r="Q30" s="196"/>
      <c r="R30" s="194"/>
      <c r="S30" s="197"/>
      <c r="T30" s="197">
        <v>2000000</v>
      </c>
      <c r="U30" s="197"/>
      <c r="V30" s="197">
        <v>2000000</v>
      </c>
      <c r="W30" s="197"/>
      <c r="X30" s="160">
        <v>34</v>
      </c>
      <c r="Y30" s="3">
        <v>2000000</v>
      </c>
      <c r="Z30" s="4"/>
      <c r="AA30" s="4">
        <v>1</v>
      </c>
      <c r="AB30" s="4">
        <v>2</v>
      </c>
      <c r="AC30" s="6">
        <v>1000000</v>
      </c>
      <c r="AD30" s="6">
        <v>1000000</v>
      </c>
      <c r="AE30" s="7">
        <v>0.5</v>
      </c>
    </row>
    <row r="31" spans="1:31">
      <c r="A31" s="8" t="s">
        <v>32</v>
      </c>
      <c r="B31" s="33">
        <v>35</v>
      </c>
      <c r="C31" s="10" t="s">
        <v>163</v>
      </c>
      <c r="D31" s="194" t="s">
        <v>150</v>
      </c>
      <c r="E31" s="194">
        <v>13</v>
      </c>
      <c r="F31" s="194" t="s">
        <v>164</v>
      </c>
      <c r="G31" s="194" t="s">
        <v>165</v>
      </c>
      <c r="H31" s="194" t="s">
        <v>166</v>
      </c>
      <c r="I31" s="194" t="s">
        <v>167</v>
      </c>
      <c r="J31" s="194" t="s">
        <v>38</v>
      </c>
      <c r="K31" s="194" t="s">
        <v>162</v>
      </c>
      <c r="L31" s="194" t="s">
        <v>168</v>
      </c>
      <c r="M31" s="194"/>
      <c r="N31" s="194">
        <v>2024</v>
      </c>
      <c r="O31" s="195" t="s">
        <v>41</v>
      </c>
      <c r="P31" s="194"/>
      <c r="Q31" s="196"/>
      <c r="R31" s="194"/>
      <c r="S31" s="197"/>
      <c r="T31" s="197"/>
      <c r="U31" s="197"/>
      <c r="V31" s="197"/>
      <c r="W31" s="197">
        <v>295776</v>
      </c>
      <c r="X31" s="160">
        <v>35</v>
      </c>
      <c r="Y31" s="4" t="s">
        <v>32</v>
      </c>
      <c r="Z31" s="3">
        <v>295776</v>
      </c>
      <c r="AA31" s="4">
        <v>1</v>
      </c>
      <c r="AB31" s="4">
        <v>2</v>
      </c>
      <c r="AC31" s="13" t="s">
        <v>53</v>
      </c>
      <c r="AD31" s="6"/>
      <c r="AE31" s="4"/>
    </row>
    <row r="32" spans="1:31" s="9" customFormat="1">
      <c r="A32" s="9" t="s">
        <v>32</v>
      </c>
      <c r="B32" s="34">
        <v>5</v>
      </c>
      <c r="C32" s="2" t="s">
        <v>169</v>
      </c>
      <c r="D32" s="209" t="s">
        <v>170</v>
      </c>
      <c r="E32" s="209">
        <v>13</v>
      </c>
      <c r="F32" s="209" t="s">
        <v>171</v>
      </c>
      <c r="G32" s="209" t="s">
        <v>172</v>
      </c>
      <c r="H32" s="209" t="s">
        <v>173</v>
      </c>
      <c r="I32" s="209"/>
      <c r="J32" s="209"/>
      <c r="K32" s="209"/>
      <c r="L32" s="209" t="s">
        <v>39</v>
      </c>
      <c r="M32" s="209"/>
      <c r="N32" s="209"/>
      <c r="O32" s="210" t="s">
        <v>41</v>
      </c>
      <c r="P32" s="209"/>
      <c r="Q32" s="211"/>
      <c r="R32" s="209"/>
      <c r="S32" s="212">
        <v>135000000</v>
      </c>
      <c r="T32" s="212"/>
      <c r="U32" s="212"/>
      <c r="V32" s="212">
        <v>135000000</v>
      </c>
      <c r="W32" s="212"/>
      <c r="X32" s="162">
        <v>5</v>
      </c>
      <c r="Y32" s="65">
        <v>135000000</v>
      </c>
      <c r="Z32" s="64"/>
      <c r="AA32" s="64">
        <v>3</v>
      </c>
      <c r="AB32" s="64">
        <v>4</v>
      </c>
      <c r="AC32" s="66">
        <v>33750000</v>
      </c>
      <c r="AD32" s="66">
        <v>101250000</v>
      </c>
      <c r="AE32" s="67">
        <v>0.75</v>
      </c>
    </row>
    <row r="33" spans="1:31">
      <c r="A33" s="8" t="s">
        <v>32</v>
      </c>
      <c r="B33" s="33">
        <v>38</v>
      </c>
      <c r="C33" s="10"/>
      <c r="D33" s="194" t="s">
        <v>170</v>
      </c>
      <c r="E33" s="194">
        <v>13</v>
      </c>
      <c r="F33" s="194" t="s">
        <v>171</v>
      </c>
      <c r="G33" s="194" t="s">
        <v>174</v>
      </c>
      <c r="H33" s="194" t="s">
        <v>175</v>
      </c>
      <c r="I33" s="194" t="s">
        <v>176</v>
      </c>
      <c r="J33" s="194" t="s">
        <v>177</v>
      </c>
      <c r="K33" s="194"/>
      <c r="L33" s="194" t="s">
        <v>39</v>
      </c>
      <c r="M33" s="194" t="s">
        <v>178</v>
      </c>
      <c r="N33" s="194"/>
      <c r="O33" s="195" t="s">
        <v>179</v>
      </c>
      <c r="P33" s="194"/>
      <c r="Q33" s="196">
        <v>2045</v>
      </c>
      <c r="R33" s="194"/>
      <c r="S33" s="198"/>
      <c r="T33" s="198">
        <v>10000000</v>
      </c>
      <c r="U33" s="198"/>
      <c r="V33" s="213">
        <v>10000000</v>
      </c>
      <c r="W33" s="197"/>
      <c r="X33" s="160">
        <v>38</v>
      </c>
      <c r="Y33" s="15">
        <v>10000000</v>
      </c>
      <c r="Z33" s="4"/>
      <c r="AA33" s="4">
        <v>1</v>
      </c>
      <c r="AB33" s="4">
        <v>1</v>
      </c>
      <c r="AC33" s="14">
        <v>10000000</v>
      </c>
      <c r="AD33" s="6">
        <v>10000000</v>
      </c>
      <c r="AE33" s="7">
        <v>1</v>
      </c>
    </row>
    <row r="34" spans="1:31">
      <c r="A34" s="8" t="s">
        <v>32</v>
      </c>
      <c r="B34" s="33">
        <v>39</v>
      </c>
      <c r="C34" s="10"/>
      <c r="D34" s="194" t="s">
        <v>170</v>
      </c>
      <c r="E34" s="194">
        <v>13</v>
      </c>
      <c r="F34" s="194" t="s">
        <v>131</v>
      </c>
      <c r="G34" s="194" t="s">
        <v>180</v>
      </c>
      <c r="H34" s="194" t="s">
        <v>181</v>
      </c>
      <c r="I34" s="194"/>
      <c r="J34" s="194" t="s">
        <v>38</v>
      </c>
      <c r="K34" s="194"/>
      <c r="L34" s="194" t="s">
        <v>182</v>
      </c>
      <c r="M34" s="194"/>
      <c r="N34" s="194"/>
      <c r="O34" s="195" t="s">
        <v>41</v>
      </c>
      <c r="P34" s="194"/>
      <c r="Q34" s="196"/>
      <c r="R34" s="194"/>
      <c r="S34" s="198"/>
      <c r="T34" s="198"/>
      <c r="U34" s="198"/>
      <c r="V34" s="198"/>
      <c r="W34" s="197">
        <v>12000000</v>
      </c>
      <c r="X34" s="160">
        <v>39</v>
      </c>
      <c r="Y34" s="4" t="s">
        <v>32</v>
      </c>
      <c r="Z34" s="3">
        <v>12000000</v>
      </c>
      <c r="AA34" s="4">
        <v>1</v>
      </c>
      <c r="AB34" s="4">
        <v>1</v>
      </c>
      <c r="AC34" s="13" t="s">
        <v>53</v>
      </c>
      <c r="AD34" s="6"/>
      <c r="AE34" s="4"/>
    </row>
    <row r="35" spans="1:31" s="9" customFormat="1">
      <c r="A35" s="9" t="s">
        <v>32</v>
      </c>
      <c r="B35" s="34">
        <v>2</v>
      </c>
      <c r="C35" s="2" t="s">
        <v>183</v>
      </c>
      <c r="D35" s="209" t="s">
        <v>170</v>
      </c>
      <c r="E35" s="209">
        <v>13</v>
      </c>
      <c r="F35" s="209" t="s">
        <v>184</v>
      </c>
      <c r="G35" s="209" t="s">
        <v>185</v>
      </c>
      <c r="H35" s="209" t="s">
        <v>186</v>
      </c>
      <c r="I35" s="209"/>
      <c r="J35" s="209"/>
      <c r="K35" s="209"/>
      <c r="L35" s="209" t="s">
        <v>39</v>
      </c>
      <c r="M35" s="209"/>
      <c r="N35" s="209"/>
      <c r="O35" s="210" t="s">
        <v>187</v>
      </c>
      <c r="P35" s="209"/>
      <c r="Q35" s="211"/>
      <c r="R35" s="209"/>
      <c r="S35" s="212">
        <v>50000000</v>
      </c>
      <c r="T35" s="212"/>
      <c r="U35" s="212"/>
      <c r="V35" s="212">
        <v>50000000</v>
      </c>
      <c r="W35" s="212"/>
      <c r="X35" s="162">
        <v>2</v>
      </c>
      <c r="Y35" s="65">
        <v>50000000</v>
      </c>
      <c r="Z35" s="64"/>
      <c r="AA35" s="64">
        <v>4</v>
      </c>
      <c r="AB35" s="64">
        <v>4</v>
      </c>
      <c r="AC35" s="66">
        <v>12500000</v>
      </c>
      <c r="AD35" s="66">
        <v>50000000</v>
      </c>
      <c r="AE35" s="67">
        <v>1</v>
      </c>
    </row>
    <row r="36" spans="1:31">
      <c r="A36" s="8" t="s">
        <v>32</v>
      </c>
      <c r="B36" s="33">
        <v>40</v>
      </c>
      <c r="C36" s="10"/>
      <c r="D36" s="194" t="s">
        <v>170</v>
      </c>
      <c r="E36" s="194">
        <v>13</v>
      </c>
      <c r="F36" s="194" t="s">
        <v>188</v>
      </c>
      <c r="G36" s="194" t="s">
        <v>189</v>
      </c>
      <c r="H36" s="194" t="s">
        <v>190</v>
      </c>
      <c r="I36" s="194" t="s">
        <v>191</v>
      </c>
      <c r="J36" s="194" t="s">
        <v>192</v>
      </c>
      <c r="K36" s="194"/>
      <c r="L36" s="194" t="s">
        <v>67</v>
      </c>
      <c r="M36" s="194" t="s">
        <v>193</v>
      </c>
      <c r="N36" s="194"/>
      <c r="O36" s="195" t="s">
        <v>194</v>
      </c>
      <c r="P36" s="194"/>
      <c r="Q36" s="196"/>
      <c r="R36" s="194"/>
      <c r="S36" s="198"/>
      <c r="T36" s="198">
        <v>6000000</v>
      </c>
      <c r="U36" s="198"/>
      <c r="V36" s="198">
        <v>6000000</v>
      </c>
      <c r="W36" s="197"/>
      <c r="X36" s="160">
        <v>40</v>
      </c>
      <c r="Y36" s="3">
        <v>6000000</v>
      </c>
      <c r="Z36" s="4"/>
      <c r="AA36" s="4">
        <v>6</v>
      </c>
      <c r="AB36" s="4">
        <v>6</v>
      </c>
      <c r="AC36" s="6">
        <v>1000000</v>
      </c>
      <c r="AD36" s="6">
        <v>6000000</v>
      </c>
      <c r="AE36" s="7">
        <v>1</v>
      </c>
    </row>
    <row r="37" spans="1:31" s="11" customFormat="1">
      <c r="A37" s="11" t="s">
        <v>32</v>
      </c>
      <c r="B37" s="35">
        <v>36</v>
      </c>
      <c r="C37" s="12" t="s">
        <v>195</v>
      </c>
      <c r="D37" s="201" t="s">
        <v>170</v>
      </c>
      <c r="E37" s="201">
        <v>13</v>
      </c>
      <c r="F37" s="201" t="s">
        <v>196</v>
      </c>
      <c r="G37" s="201" t="s">
        <v>197</v>
      </c>
      <c r="H37" s="201" t="s">
        <v>198</v>
      </c>
      <c r="I37" s="201" t="s">
        <v>199</v>
      </c>
      <c r="J37" s="201" t="s">
        <v>200</v>
      </c>
      <c r="K37" s="201" t="s">
        <v>201</v>
      </c>
      <c r="L37" s="201" t="s">
        <v>51</v>
      </c>
      <c r="M37" s="202" t="s">
        <v>202</v>
      </c>
      <c r="N37" s="201"/>
      <c r="O37" s="203" t="s">
        <v>45</v>
      </c>
      <c r="P37" s="201"/>
      <c r="Q37" s="204"/>
      <c r="R37" s="201"/>
      <c r="S37" s="205"/>
      <c r="T37" s="205"/>
      <c r="U37" s="205"/>
      <c r="V37" s="205"/>
      <c r="W37" s="205">
        <v>3217958.08</v>
      </c>
      <c r="X37" s="161">
        <v>36</v>
      </c>
      <c r="Y37" s="60" t="s">
        <v>32</v>
      </c>
      <c r="Z37" s="61">
        <v>3217958.08</v>
      </c>
      <c r="AA37" s="60">
        <v>3</v>
      </c>
      <c r="AB37" s="60">
        <v>3</v>
      </c>
      <c r="AC37" s="62" t="s">
        <v>53</v>
      </c>
      <c r="AD37" s="63"/>
      <c r="AE37" s="60"/>
    </row>
    <row r="38" spans="1:31" s="11" customFormat="1">
      <c r="A38" s="11" t="s">
        <v>32</v>
      </c>
      <c r="B38" s="35">
        <v>37</v>
      </c>
      <c r="C38" s="12" t="s">
        <v>203</v>
      </c>
      <c r="D38" s="201" t="s">
        <v>170</v>
      </c>
      <c r="E38" s="201">
        <v>13</v>
      </c>
      <c r="F38" s="201" t="s">
        <v>204</v>
      </c>
      <c r="G38" s="201" t="s">
        <v>205</v>
      </c>
      <c r="H38" s="201" t="s">
        <v>206</v>
      </c>
      <c r="I38" s="201" t="s">
        <v>207</v>
      </c>
      <c r="J38" s="201" t="s">
        <v>38</v>
      </c>
      <c r="K38" s="201" t="s">
        <v>201</v>
      </c>
      <c r="L38" s="201" t="s">
        <v>51</v>
      </c>
      <c r="M38" s="202" t="s">
        <v>208</v>
      </c>
      <c r="N38" s="201"/>
      <c r="O38" s="203" t="s">
        <v>41</v>
      </c>
      <c r="P38" s="201"/>
      <c r="Q38" s="204"/>
      <c r="R38" s="201"/>
      <c r="S38" s="205"/>
      <c r="T38" s="205"/>
      <c r="U38" s="205"/>
      <c r="V38" s="205"/>
      <c r="W38" s="205">
        <v>1784400</v>
      </c>
      <c r="X38" s="161">
        <v>37</v>
      </c>
      <c r="Y38" s="60" t="s">
        <v>32</v>
      </c>
      <c r="Z38" s="61">
        <v>1784400</v>
      </c>
      <c r="AA38" s="60">
        <v>4</v>
      </c>
      <c r="AB38" s="60">
        <v>4</v>
      </c>
      <c r="AC38" s="62" t="s">
        <v>53</v>
      </c>
      <c r="AD38" s="63"/>
      <c r="AE38" s="60"/>
    </row>
    <row r="39" spans="1:31" s="50" customFormat="1">
      <c r="B39" s="51">
        <v>92</v>
      </c>
      <c r="C39" s="52"/>
      <c r="D39" s="214" t="s">
        <v>170</v>
      </c>
      <c r="E39" s="54" t="s">
        <v>209</v>
      </c>
      <c r="F39" s="54" t="s">
        <v>210</v>
      </c>
      <c r="G39" s="54" t="s">
        <v>211</v>
      </c>
      <c r="H39" s="54" t="s">
        <v>212</v>
      </c>
      <c r="I39" s="214" t="s">
        <v>213</v>
      </c>
      <c r="J39" s="214" t="s">
        <v>38</v>
      </c>
      <c r="K39" s="214" t="s">
        <v>214</v>
      </c>
      <c r="L39" s="214" t="s">
        <v>215</v>
      </c>
      <c r="M39" s="215"/>
      <c r="N39" s="214"/>
      <c r="O39" s="216" t="s">
        <v>216</v>
      </c>
      <c r="P39" s="214"/>
      <c r="Q39" s="217"/>
      <c r="R39" s="214"/>
      <c r="S39" s="218">
        <v>24860000</v>
      </c>
      <c r="T39" s="218"/>
      <c r="U39" s="218"/>
      <c r="V39" s="218">
        <v>24860000</v>
      </c>
      <c r="W39" s="219"/>
      <c r="X39" s="163">
        <v>92</v>
      </c>
      <c r="Y39" s="53">
        <v>24860000</v>
      </c>
      <c r="Z39" s="54"/>
      <c r="AA39" s="57">
        <v>1</v>
      </c>
      <c r="AB39" s="57">
        <v>1</v>
      </c>
      <c r="AC39" s="58">
        <v>24860000</v>
      </c>
      <c r="AD39" s="58">
        <v>24860000</v>
      </c>
      <c r="AE39" s="59">
        <v>1</v>
      </c>
    </row>
    <row r="40" spans="1:31">
      <c r="A40" s="8" t="s">
        <v>32</v>
      </c>
      <c r="B40" s="33">
        <v>41</v>
      </c>
      <c r="C40" s="10"/>
      <c r="D40" s="194" t="s">
        <v>217</v>
      </c>
      <c r="E40" s="194">
        <v>13</v>
      </c>
      <c r="F40" s="194" t="s">
        <v>218</v>
      </c>
      <c r="G40" s="194" t="s">
        <v>219</v>
      </c>
      <c r="H40" s="194" t="s">
        <v>220</v>
      </c>
      <c r="I40" s="194" t="s">
        <v>221</v>
      </c>
      <c r="J40" s="194" t="s">
        <v>222</v>
      </c>
      <c r="K40" s="194"/>
      <c r="L40" s="194" t="s">
        <v>39</v>
      </c>
      <c r="M40" s="194"/>
      <c r="N40" s="194"/>
      <c r="O40" s="195" t="s">
        <v>45</v>
      </c>
      <c r="P40" s="194"/>
      <c r="Q40" s="196"/>
      <c r="R40" s="194"/>
      <c r="S40" s="198"/>
      <c r="T40" s="198">
        <v>225000</v>
      </c>
      <c r="U40" s="198"/>
      <c r="V40" s="198">
        <v>225000</v>
      </c>
      <c r="W40" s="197"/>
      <c r="X40" s="160">
        <v>41</v>
      </c>
      <c r="Y40" s="3">
        <v>225000</v>
      </c>
      <c r="Z40" s="4"/>
      <c r="AA40" s="4">
        <v>0</v>
      </c>
      <c r="AB40" s="4">
        <v>1</v>
      </c>
      <c r="AC40" s="6">
        <v>225000</v>
      </c>
      <c r="AD40" s="6" t="s">
        <v>69</v>
      </c>
      <c r="AE40" s="7">
        <v>0</v>
      </c>
    </row>
    <row r="41" spans="1:31" s="9" customFormat="1">
      <c r="A41" s="2" t="s">
        <v>32</v>
      </c>
      <c r="B41" s="34">
        <v>1</v>
      </c>
      <c r="C41" s="2" t="s">
        <v>183</v>
      </c>
      <c r="D41" s="209" t="s">
        <v>217</v>
      </c>
      <c r="E41" s="209">
        <v>13</v>
      </c>
      <c r="F41" s="209" t="s">
        <v>63</v>
      </c>
      <c r="G41" s="209" t="s">
        <v>223</v>
      </c>
      <c r="H41" s="209" t="s">
        <v>224</v>
      </c>
      <c r="I41" s="209" t="s">
        <v>225</v>
      </c>
      <c r="J41" s="209"/>
      <c r="K41" s="209"/>
      <c r="L41" s="209" t="s">
        <v>226</v>
      </c>
      <c r="M41" s="209" t="s">
        <v>227</v>
      </c>
      <c r="N41" s="209"/>
      <c r="O41" s="220" t="s">
        <v>41</v>
      </c>
      <c r="P41" s="209"/>
      <c r="Q41" s="221"/>
      <c r="R41" s="209"/>
      <c r="S41" s="212">
        <v>10000000</v>
      </c>
      <c r="T41" s="212"/>
      <c r="U41" s="212"/>
      <c r="V41" s="212">
        <v>10000000</v>
      </c>
      <c r="W41" s="212"/>
      <c r="X41" s="162">
        <v>1</v>
      </c>
      <c r="Y41" s="65">
        <v>10000000</v>
      </c>
      <c r="Z41" s="64"/>
      <c r="AA41" s="64">
        <v>1</v>
      </c>
      <c r="AB41" s="64">
        <v>2</v>
      </c>
      <c r="AC41" s="68">
        <v>5000000</v>
      </c>
      <c r="AD41" s="66">
        <v>5000000</v>
      </c>
      <c r="AE41" s="67">
        <v>0.5</v>
      </c>
    </row>
    <row r="42" spans="1:31" s="11" customFormat="1">
      <c r="A42" s="11" t="s">
        <v>32</v>
      </c>
      <c r="B42" s="35">
        <v>43</v>
      </c>
      <c r="C42" s="12" t="s">
        <v>76</v>
      </c>
      <c r="D42" s="201" t="s">
        <v>228</v>
      </c>
      <c r="E42" s="201">
        <v>13</v>
      </c>
      <c r="F42" s="201" t="s">
        <v>229</v>
      </c>
      <c r="G42" s="201" t="s">
        <v>230</v>
      </c>
      <c r="H42" s="201" t="s">
        <v>231</v>
      </c>
      <c r="I42" s="201" t="s">
        <v>232</v>
      </c>
      <c r="J42" s="201" t="s">
        <v>38</v>
      </c>
      <c r="K42" s="201" t="s">
        <v>233</v>
      </c>
      <c r="L42" s="201" t="s">
        <v>51</v>
      </c>
      <c r="M42" s="206" t="s">
        <v>234</v>
      </c>
      <c r="N42" s="201"/>
      <c r="O42" s="203" t="s">
        <v>41</v>
      </c>
      <c r="P42" s="201"/>
      <c r="Q42" s="204"/>
      <c r="R42" s="201"/>
      <c r="S42" s="205"/>
      <c r="T42" s="205"/>
      <c r="U42" s="205"/>
      <c r="V42" s="205"/>
      <c r="W42" s="205">
        <v>4000000</v>
      </c>
      <c r="X42" s="161">
        <v>43</v>
      </c>
      <c r="Y42" s="60" t="s">
        <v>32</v>
      </c>
      <c r="Z42" s="61">
        <v>4000000</v>
      </c>
      <c r="AA42" s="60">
        <v>3</v>
      </c>
      <c r="AB42" s="60">
        <v>4</v>
      </c>
      <c r="AC42" s="62" t="s">
        <v>53</v>
      </c>
      <c r="AD42" s="63"/>
      <c r="AE42" s="60"/>
    </row>
    <row r="43" spans="1:31" s="50" customFormat="1">
      <c r="B43" s="51">
        <v>93</v>
      </c>
      <c r="C43" s="52"/>
      <c r="D43" s="214" t="s">
        <v>228</v>
      </c>
      <c r="E43" s="54" t="s">
        <v>209</v>
      </c>
      <c r="F43" s="54" t="s">
        <v>235</v>
      </c>
      <c r="G43" s="54" t="s">
        <v>236</v>
      </c>
      <c r="H43" s="54" t="s">
        <v>237</v>
      </c>
      <c r="I43" s="222"/>
      <c r="J43" s="54" t="s">
        <v>90</v>
      </c>
      <c r="K43" s="54" t="s">
        <v>238</v>
      </c>
      <c r="L43" s="214" t="s">
        <v>215</v>
      </c>
      <c r="M43" s="223"/>
      <c r="N43" s="214"/>
      <c r="O43" s="216" t="s">
        <v>239</v>
      </c>
      <c r="P43" s="214"/>
      <c r="Q43" s="217"/>
      <c r="R43" s="214"/>
      <c r="S43" s="218">
        <v>4500000</v>
      </c>
      <c r="T43" s="218">
        <v>15000000</v>
      </c>
      <c r="U43" s="218">
        <v>9500000</v>
      </c>
      <c r="V43" s="218">
        <v>29000000</v>
      </c>
      <c r="W43" s="219"/>
      <c r="X43" s="163">
        <v>93</v>
      </c>
      <c r="Y43" s="53">
        <v>29000000</v>
      </c>
      <c r="Z43" s="54"/>
      <c r="AA43" s="57">
        <v>1</v>
      </c>
      <c r="AB43" s="57">
        <v>1</v>
      </c>
      <c r="AC43" s="58">
        <v>29000000</v>
      </c>
      <c r="AD43" s="58">
        <v>29000000</v>
      </c>
      <c r="AE43" s="59">
        <v>1</v>
      </c>
    </row>
    <row r="44" spans="1:31">
      <c r="A44" s="8" t="s">
        <v>32</v>
      </c>
      <c r="B44" s="33">
        <v>45</v>
      </c>
      <c r="C44" s="10"/>
      <c r="D44" s="194" t="s">
        <v>228</v>
      </c>
      <c r="E44" s="194">
        <v>13</v>
      </c>
      <c r="F44" s="194" t="s">
        <v>113</v>
      </c>
      <c r="G44" s="194" t="s">
        <v>240</v>
      </c>
      <c r="H44" s="194" t="s">
        <v>241</v>
      </c>
      <c r="I44" s="194" t="s">
        <v>242</v>
      </c>
      <c r="J44" s="194" t="s">
        <v>38</v>
      </c>
      <c r="K44" s="194"/>
      <c r="L44" s="194" t="s">
        <v>243</v>
      </c>
      <c r="M44" s="194"/>
      <c r="N44" s="194"/>
      <c r="O44" s="195" t="s">
        <v>45</v>
      </c>
      <c r="P44" s="194"/>
      <c r="Q44" s="196"/>
      <c r="R44" s="194"/>
      <c r="S44" s="198"/>
      <c r="T44" s="198">
        <v>10000000</v>
      </c>
      <c r="U44" s="198"/>
      <c r="V44" s="198">
        <v>10000000</v>
      </c>
      <c r="W44" s="197"/>
      <c r="X44" s="160">
        <v>45</v>
      </c>
      <c r="Y44" s="3">
        <v>10000000</v>
      </c>
      <c r="Z44" s="4"/>
      <c r="AA44" s="4">
        <v>3</v>
      </c>
      <c r="AB44" s="4">
        <v>3</v>
      </c>
      <c r="AC44" s="6">
        <v>3333333.33</v>
      </c>
      <c r="AD44" s="6">
        <v>10000000</v>
      </c>
      <c r="AE44" s="7">
        <v>1</v>
      </c>
    </row>
    <row r="45" spans="1:31">
      <c r="A45" s="8" t="s">
        <v>32</v>
      </c>
      <c r="B45" s="33">
        <v>46</v>
      </c>
      <c r="C45" s="10"/>
      <c r="D45" s="194" t="s">
        <v>228</v>
      </c>
      <c r="E45" s="194">
        <v>13</v>
      </c>
      <c r="F45" s="194" t="s">
        <v>244</v>
      </c>
      <c r="G45" s="194" t="s">
        <v>245</v>
      </c>
      <c r="H45" s="194" t="s">
        <v>246</v>
      </c>
      <c r="I45" s="194" t="s">
        <v>247</v>
      </c>
      <c r="J45" s="194" t="s">
        <v>90</v>
      </c>
      <c r="K45" s="194"/>
      <c r="L45" s="194" t="s">
        <v>243</v>
      </c>
      <c r="M45" s="194"/>
      <c r="N45" s="194"/>
      <c r="O45" s="195" t="s">
        <v>248</v>
      </c>
      <c r="P45" s="194"/>
      <c r="Q45" s="196">
        <v>2045</v>
      </c>
      <c r="R45" s="194"/>
      <c r="S45" s="198"/>
      <c r="T45" s="198"/>
      <c r="U45" s="198">
        <v>40000000</v>
      </c>
      <c r="V45" s="198">
        <v>40000000</v>
      </c>
      <c r="W45" s="197"/>
      <c r="X45" s="160">
        <v>46</v>
      </c>
      <c r="Y45" s="3">
        <v>40000000</v>
      </c>
      <c r="Z45" s="4"/>
      <c r="AA45" s="4">
        <v>4</v>
      </c>
      <c r="AB45" s="4">
        <v>4</v>
      </c>
      <c r="AC45" s="6">
        <v>10000000</v>
      </c>
      <c r="AD45" s="6">
        <v>40000000</v>
      </c>
      <c r="AE45" s="7">
        <v>1</v>
      </c>
    </row>
    <row r="46" spans="1:31" s="50" customFormat="1">
      <c r="B46" s="51">
        <v>94</v>
      </c>
      <c r="C46" s="50" t="s">
        <v>249</v>
      </c>
      <c r="D46" s="54" t="s">
        <v>228</v>
      </c>
      <c r="E46" s="54" t="s">
        <v>209</v>
      </c>
      <c r="F46" s="54" t="s">
        <v>250</v>
      </c>
      <c r="G46" s="54" t="s">
        <v>251</v>
      </c>
      <c r="H46" s="54" t="s">
        <v>252</v>
      </c>
      <c r="I46" s="54" t="s">
        <v>251</v>
      </c>
      <c r="J46" s="214"/>
      <c r="K46" s="214"/>
      <c r="L46" s="214" t="s">
        <v>243</v>
      </c>
      <c r="M46" s="215"/>
      <c r="N46" s="214"/>
      <c r="O46" s="216"/>
      <c r="P46" s="214"/>
      <c r="Q46" s="217">
        <v>2025</v>
      </c>
      <c r="R46" s="214"/>
      <c r="S46" s="218">
        <v>23400000</v>
      </c>
      <c r="T46" s="218"/>
      <c r="U46" s="218"/>
      <c r="V46" s="218">
        <v>23400000</v>
      </c>
      <c r="W46" s="218"/>
      <c r="X46" s="164">
        <v>94</v>
      </c>
      <c r="Y46" s="53">
        <v>23400000</v>
      </c>
      <c r="Z46" s="54"/>
      <c r="AA46" s="54">
        <v>2</v>
      </c>
      <c r="AB46" s="54">
        <v>3</v>
      </c>
      <c r="AC46" s="55">
        <v>7800000</v>
      </c>
      <c r="AD46" s="55">
        <v>15600000</v>
      </c>
      <c r="AE46" s="56">
        <f>SUM(AD46/Y46)</f>
        <v>0.66666666666666663</v>
      </c>
    </row>
    <row r="47" spans="1:31" s="50" customFormat="1">
      <c r="B47" s="51">
        <v>95</v>
      </c>
      <c r="C47" s="50" t="s">
        <v>253</v>
      </c>
      <c r="D47" s="54" t="s">
        <v>228</v>
      </c>
      <c r="E47" s="54" t="s">
        <v>209</v>
      </c>
      <c r="F47" s="54" t="s">
        <v>250</v>
      </c>
      <c r="G47" s="54" t="s">
        <v>254</v>
      </c>
      <c r="H47" s="54" t="s">
        <v>255</v>
      </c>
      <c r="I47" s="54" t="s">
        <v>254</v>
      </c>
      <c r="J47" s="214"/>
      <c r="K47" s="214"/>
      <c r="L47" s="214" t="s">
        <v>243</v>
      </c>
      <c r="M47" s="215"/>
      <c r="N47" s="214"/>
      <c r="O47" s="216"/>
      <c r="P47" s="214"/>
      <c r="Q47" s="217">
        <v>2029</v>
      </c>
      <c r="R47" s="214"/>
      <c r="S47" s="218"/>
      <c r="T47" s="218">
        <v>19705000</v>
      </c>
      <c r="U47" s="218"/>
      <c r="V47" s="218">
        <v>19705000</v>
      </c>
      <c r="W47" s="218"/>
      <c r="X47" s="164">
        <v>95</v>
      </c>
      <c r="Y47" s="53">
        <v>19705000</v>
      </c>
      <c r="Z47" s="54"/>
      <c r="AA47" s="54">
        <v>4</v>
      </c>
      <c r="AB47" s="54">
        <v>5</v>
      </c>
      <c r="AC47" s="55">
        <v>3941000</v>
      </c>
      <c r="AD47" s="55">
        <v>15764000</v>
      </c>
      <c r="AE47" s="56">
        <f>SUM(AD47/Y47)</f>
        <v>0.8</v>
      </c>
    </row>
    <row r="48" spans="1:31">
      <c r="A48" s="8" t="s">
        <v>32</v>
      </c>
      <c r="B48" s="33">
        <v>44</v>
      </c>
      <c r="C48" s="10"/>
      <c r="D48" s="194" t="s">
        <v>228</v>
      </c>
      <c r="E48" s="194">
        <v>13</v>
      </c>
      <c r="F48" s="194" t="s">
        <v>256</v>
      </c>
      <c r="G48" s="194" t="s">
        <v>257</v>
      </c>
      <c r="H48" s="194" t="s">
        <v>258</v>
      </c>
      <c r="I48" s="194" t="s">
        <v>257</v>
      </c>
      <c r="J48" s="194" t="s">
        <v>38</v>
      </c>
      <c r="K48" s="194" t="s">
        <v>259</v>
      </c>
      <c r="L48" s="194" t="s">
        <v>260</v>
      </c>
      <c r="M48" s="194"/>
      <c r="N48" s="194"/>
      <c r="O48" s="195" t="s">
        <v>41</v>
      </c>
      <c r="P48" s="194"/>
      <c r="Q48" s="196"/>
      <c r="R48" s="194"/>
      <c r="S48" s="198">
        <v>5400000</v>
      </c>
      <c r="T48" s="198"/>
      <c r="U48" s="198"/>
      <c r="V48" s="198">
        <v>5400000</v>
      </c>
      <c r="W48" s="197"/>
      <c r="X48" s="160">
        <v>44</v>
      </c>
      <c r="Y48" s="3">
        <v>5400000</v>
      </c>
      <c r="Z48" s="4"/>
      <c r="AA48" s="4">
        <v>0</v>
      </c>
      <c r="AB48" s="4">
        <v>2</v>
      </c>
      <c r="AC48" s="6">
        <v>2700000</v>
      </c>
      <c r="AD48" s="6" t="s">
        <v>69</v>
      </c>
      <c r="AE48" s="7">
        <v>0</v>
      </c>
    </row>
    <row r="49" spans="1:31" s="11" customFormat="1">
      <c r="A49" s="11" t="s">
        <v>32</v>
      </c>
      <c r="B49" s="35">
        <v>47</v>
      </c>
      <c r="C49" s="12" t="s">
        <v>261</v>
      </c>
      <c r="D49" s="201" t="s">
        <v>262</v>
      </c>
      <c r="E49" s="201">
        <v>13</v>
      </c>
      <c r="F49" s="201" t="s">
        <v>263</v>
      </c>
      <c r="G49" s="201" t="s">
        <v>264</v>
      </c>
      <c r="H49" s="201" t="s">
        <v>265</v>
      </c>
      <c r="I49" s="201" t="s">
        <v>266</v>
      </c>
      <c r="J49" s="201" t="s">
        <v>38</v>
      </c>
      <c r="K49" s="201" t="s">
        <v>233</v>
      </c>
      <c r="L49" s="201" t="s">
        <v>51</v>
      </c>
      <c r="M49" s="202" t="s">
        <v>267</v>
      </c>
      <c r="N49" s="201"/>
      <c r="O49" s="203" t="s">
        <v>41</v>
      </c>
      <c r="P49" s="201"/>
      <c r="Q49" s="204"/>
      <c r="R49" s="201"/>
      <c r="S49" s="205"/>
      <c r="T49" s="205"/>
      <c r="U49" s="205"/>
      <c r="V49" s="205"/>
      <c r="W49" s="205">
        <v>2809200</v>
      </c>
      <c r="X49" s="161">
        <v>47</v>
      </c>
      <c r="Y49" s="60" t="s">
        <v>32</v>
      </c>
      <c r="Z49" s="61">
        <v>2809200</v>
      </c>
      <c r="AA49" s="60">
        <v>2</v>
      </c>
      <c r="AB49" s="60">
        <v>2</v>
      </c>
      <c r="AC49" s="62" t="s">
        <v>53</v>
      </c>
      <c r="AD49" s="63"/>
      <c r="AE49" s="60"/>
    </row>
    <row r="50" spans="1:31" s="9" customFormat="1">
      <c r="A50" s="9" t="s">
        <v>32</v>
      </c>
      <c r="B50" s="34">
        <v>4</v>
      </c>
      <c r="C50" s="2" t="s">
        <v>183</v>
      </c>
      <c r="D50" s="209" t="s">
        <v>268</v>
      </c>
      <c r="E50" s="209">
        <v>13</v>
      </c>
      <c r="F50" s="209" t="s">
        <v>171</v>
      </c>
      <c r="G50" s="209" t="s">
        <v>269</v>
      </c>
      <c r="H50" s="209" t="s">
        <v>270</v>
      </c>
      <c r="I50" s="209"/>
      <c r="J50" s="209"/>
      <c r="K50" s="209"/>
      <c r="L50" s="209" t="s">
        <v>243</v>
      </c>
      <c r="M50" s="209"/>
      <c r="N50" s="209"/>
      <c r="O50" s="210" t="s">
        <v>248</v>
      </c>
      <c r="P50" s="209"/>
      <c r="Q50" s="211">
        <v>2025</v>
      </c>
      <c r="R50" s="209"/>
      <c r="S50" s="212">
        <v>25000000</v>
      </c>
      <c r="T50" s="212"/>
      <c r="U50" s="212"/>
      <c r="V50" s="212">
        <v>25000000</v>
      </c>
      <c r="W50" s="212"/>
      <c r="X50" s="162">
        <v>4</v>
      </c>
      <c r="Y50" s="65">
        <v>25000000</v>
      </c>
      <c r="Z50" s="64"/>
      <c r="AA50" s="64">
        <v>2</v>
      </c>
      <c r="AB50" s="64">
        <v>2</v>
      </c>
      <c r="AC50" s="66">
        <v>12500000</v>
      </c>
      <c r="AD50" s="66">
        <v>25000000</v>
      </c>
      <c r="AE50" s="67">
        <v>1</v>
      </c>
    </row>
    <row r="51" spans="1:31">
      <c r="A51" s="8" t="s">
        <v>32</v>
      </c>
      <c r="B51" s="33">
        <v>53</v>
      </c>
      <c r="C51" s="10"/>
      <c r="D51" s="194" t="s">
        <v>271</v>
      </c>
      <c r="E51" s="194">
        <v>13</v>
      </c>
      <c r="F51" s="194" t="s">
        <v>272</v>
      </c>
      <c r="G51" s="194" t="s">
        <v>273</v>
      </c>
      <c r="H51" s="194" t="s">
        <v>173</v>
      </c>
      <c r="I51" s="194" t="s">
        <v>274</v>
      </c>
      <c r="J51" s="194" t="s">
        <v>90</v>
      </c>
      <c r="K51" s="194" t="s">
        <v>44</v>
      </c>
      <c r="L51" s="194" t="s">
        <v>67</v>
      </c>
      <c r="M51" s="194" t="s">
        <v>275</v>
      </c>
      <c r="N51" s="194">
        <v>2030</v>
      </c>
      <c r="O51" s="195" t="s">
        <v>68</v>
      </c>
      <c r="P51" s="194"/>
      <c r="Q51" s="196">
        <v>2030</v>
      </c>
      <c r="R51" s="194"/>
      <c r="S51" s="198"/>
      <c r="T51" s="198">
        <v>195000000</v>
      </c>
      <c r="U51" s="198"/>
      <c r="V51" s="198">
        <v>195000000</v>
      </c>
      <c r="W51" s="197"/>
      <c r="X51" s="160">
        <v>53</v>
      </c>
      <c r="Y51" s="3">
        <v>195000000</v>
      </c>
      <c r="Z51" s="4"/>
      <c r="AA51" s="4">
        <v>1</v>
      </c>
      <c r="AB51" s="4">
        <v>3</v>
      </c>
      <c r="AC51" s="6">
        <v>65000000</v>
      </c>
      <c r="AD51" s="6">
        <v>65000000</v>
      </c>
      <c r="AE51" s="7">
        <v>0.33</v>
      </c>
    </row>
    <row r="52" spans="1:31" s="11" customFormat="1">
      <c r="A52" s="11" t="s">
        <v>32</v>
      </c>
      <c r="B52" s="35">
        <v>48</v>
      </c>
      <c r="C52" s="12" t="s">
        <v>76</v>
      </c>
      <c r="D52" s="201" t="s">
        <v>271</v>
      </c>
      <c r="E52" s="201">
        <v>13</v>
      </c>
      <c r="F52" s="201" t="s">
        <v>276</v>
      </c>
      <c r="G52" s="201" t="s">
        <v>277</v>
      </c>
      <c r="H52" s="201" t="s">
        <v>278</v>
      </c>
      <c r="I52" s="201" t="s">
        <v>279</v>
      </c>
      <c r="J52" s="201" t="s">
        <v>38</v>
      </c>
      <c r="K52" s="201" t="s">
        <v>280</v>
      </c>
      <c r="L52" s="201" t="s">
        <v>51</v>
      </c>
      <c r="M52" s="206" t="s">
        <v>281</v>
      </c>
      <c r="N52" s="201"/>
      <c r="O52" s="203" t="s">
        <v>41</v>
      </c>
      <c r="P52" s="201" t="s">
        <v>282</v>
      </c>
      <c r="Q52" s="204"/>
      <c r="R52" s="201"/>
      <c r="S52" s="205"/>
      <c r="T52" s="205"/>
      <c r="U52" s="205"/>
      <c r="V52" s="205"/>
      <c r="W52" s="205">
        <v>2000000</v>
      </c>
      <c r="X52" s="161">
        <v>48</v>
      </c>
      <c r="Y52" s="60" t="s">
        <v>32</v>
      </c>
      <c r="Z52" s="61">
        <v>2000000</v>
      </c>
      <c r="AA52" s="60">
        <v>0</v>
      </c>
      <c r="AB52" s="60">
        <v>2</v>
      </c>
      <c r="AC52" s="62" t="s">
        <v>53</v>
      </c>
      <c r="AD52" s="63"/>
      <c r="AE52" s="60"/>
    </row>
    <row r="53" spans="1:31">
      <c r="A53" s="8" t="s">
        <v>32</v>
      </c>
      <c r="B53" s="33">
        <v>49</v>
      </c>
      <c r="C53" s="10"/>
      <c r="D53" s="194" t="s">
        <v>271</v>
      </c>
      <c r="E53" s="194">
        <v>13</v>
      </c>
      <c r="F53" s="194" t="s">
        <v>276</v>
      </c>
      <c r="G53" s="224" t="s">
        <v>283</v>
      </c>
      <c r="H53" s="194" t="s">
        <v>284</v>
      </c>
      <c r="I53" s="194" t="s">
        <v>285</v>
      </c>
      <c r="J53" s="194" t="s">
        <v>286</v>
      </c>
      <c r="K53" s="194" t="s">
        <v>280</v>
      </c>
      <c r="L53" s="194" t="s">
        <v>39</v>
      </c>
      <c r="M53" s="207" t="s">
        <v>281</v>
      </c>
      <c r="N53" s="194"/>
      <c r="O53" s="195" t="s">
        <v>45</v>
      </c>
      <c r="P53" s="194" t="s">
        <v>282</v>
      </c>
      <c r="Q53" s="196"/>
      <c r="R53" s="194"/>
      <c r="S53" s="197"/>
      <c r="T53" s="197">
        <v>2000000</v>
      </c>
      <c r="U53" s="197"/>
      <c r="V53" s="197">
        <v>2000000</v>
      </c>
      <c r="W53" s="197"/>
      <c r="X53" s="160">
        <v>49</v>
      </c>
      <c r="Y53" s="3">
        <v>2000000</v>
      </c>
      <c r="Z53" s="3">
        <v>2000000</v>
      </c>
      <c r="AA53" s="4">
        <v>0</v>
      </c>
      <c r="AB53" s="4">
        <v>1</v>
      </c>
      <c r="AC53" s="6">
        <v>2000000</v>
      </c>
      <c r="AD53" s="6" t="s">
        <v>69</v>
      </c>
      <c r="AE53" s="7">
        <v>0</v>
      </c>
    </row>
    <row r="54" spans="1:31">
      <c r="A54" s="8" t="s">
        <v>32</v>
      </c>
      <c r="B54" s="33">
        <v>50</v>
      </c>
      <c r="C54" s="10"/>
      <c r="D54" s="194" t="s">
        <v>271</v>
      </c>
      <c r="E54" s="194">
        <v>13</v>
      </c>
      <c r="F54" s="194" t="s">
        <v>287</v>
      </c>
      <c r="G54" s="194" t="s">
        <v>288</v>
      </c>
      <c r="H54" s="194" t="s">
        <v>289</v>
      </c>
      <c r="I54" s="224" t="s">
        <v>290</v>
      </c>
      <c r="J54" s="224" t="s">
        <v>38</v>
      </c>
      <c r="K54" s="194" t="s">
        <v>280</v>
      </c>
      <c r="L54" s="194" t="s">
        <v>39</v>
      </c>
      <c r="M54" s="194"/>
      <c r="N54" s="194"/>
      <c r="O54" s="195" t="s">
        <v>41</v>
      </c>
      <c r="P54" s="194"/>
      <c r="Q54" s="196"/>
      <c r="R54" s="194"/>
      <c r="S54" s="198"/>
      <c r="T54" s="197">
        <v>10000000</v>
      </c>
      <c r="U54" s="198"/>
      <c r="V54" s="198">
        <v>10000000</v>
      </c>
      <c r="W54" s="197"/>
      <c r="X54" s="160">
        <v>50</v>
      </c>
      <c r="Y54" s="3">
        <v>10000000</v>
      </c>
      <c r="Z54" s="4"/>
      <c r="AA54" s="4">
        <v>0</v>
      </c>
      <c r="AB54" s="4">
        <v>2</v>
      </c>
      <c r="AC54" s="6">
        <v>5000000</v>
      </c>
      <c r="AD54" s="6" t="s">
        <v>69</v>
      </c>
      <c r="AE54" s="7">
        <v>0</v>
      </c>
    </row>
    <row r="55" spans="1:31">
      <c r="A55" s="8" t="s">
        <v>32</v>
      </c>
      <c r="B55" s="33">
        <v>51</v>
      </c>
      <c r="C55" s="10"/>
      <c r="D55" s="194" t="s">
        <v>271</v>
      </c>
      <c r="E55" s="194">
        <v>13</v>
      </c>
      <c r="F55" s="194" t="s">
        <v>291</v>
      </c>
      <c r="G55" s="194" t="s">
        <v>292</v>
      </c>
      <c r="H55" s="194" t="s">
        <v>293</v>
      </c>
      <c r="I55" s="224" t="s">
        <v>294</v>
      </c>
      <c r="J55" s="224" t="s">
        <v>38</v>
      </c>
      <c r="K55" s="194" t="s">
        <v>280</v>
      </c>
      <c r="L55" s="194" t="s">
        <v>39</v>
      </c>
      <c r="M55" s="194"/>
      <c r="N55" s="194">
        <v>2027</v>
      </c>
      <c r="O55" s="195" t="s">
        <v>41</v>
      </c>
      <c r="P55" s="194"/>
      <c r="Q55" s="196"/>
      <c r="R55" s="194"/>
      <c r="S55" s="197">
        <v>500000</v>
      </c>
      <c r="T55" s="198"/>
      <c r="U55" s="198"/>
      <c r="V55" s="198">
        <v>500000</v>
      </c>
      <c r="W55" s="197"/>
      <c r="X55" s="160">
        <v>51</v>
      </c>
      <c r="Y55" s="3">
        <v>500000</v>
      </c>
      <c r="Z55" s="4"/>
      <c r="AA55" s="4">
        <v>0</v>
      </c>
      <c r="AB55" s="4">
        <v>6</v>
      </c>
      <c r="AC55" s="6">
        <v>83333.33</v>
      </c>
      <c r="AD55" s="6" t="s">
        <v>69</v>
      </c>
      <c r="AE55" s="7">
        <v>0</v>
      </c>
    </row>
    <row r="56" spans="1:31">
      <c r="A56" s="8" t="s">
        <v>32</v>
      </c>
      <c r="B56" s="33">
        <v>52</v>
      </c>
      <c r="C56" s="10"/>
      <c r="D56" s="194" t="s">
        <v>271</v>
      </c>
      <c r="E56" s="194">
        <v>13</v>
      </c>
      <c r="F56" s="194" t="s">
        <v>291</v>
      </c>
      <c r="G56" s="194" t="s">
        <v>295</v>
      </c>
      <c r="H56" s="194" t="s">
        <v>296</v>
      </c>
      <c r="I56" s="224" t="s">
        <v>297</v>
      </c>
      <c r="J56" s="194" t="s">
        <v>38</v>
      </c>
      <c r="K56" s="194" t="s">
        <v>280</v>
      </c>
      <c r="L56" s="194" t="s">
        <v>39</v>
      </c>
      <c r="M56" s="194"/>
      <c r="N56" s="194">
        <v>2027</v>
      </c>
      <c r="O56" s="195" t="s">
        <v>41</v>
      </c>
      <c r="P56" s="194"/>
      <c r="Q56" s="196"/>
      <c r="R56" s="194"/>
      <c r="S56" s="197">
        <v>300000</v>
      </c>
      <c r="T56" s="198"/>
      <c r="U56" s="198"/>
      <c r="V56" s="198">
        <v>300000</v>
      </c>
      <c r="W56" s="197"/>
      <c r="X56" s="160">
        <v>52</v>
      </c>
      <c r="Y56" s="3">
        <v>300000</v>
      </c>
      <c r="Z56" s="4"/>
      <c r="AA56" s="4">
        <v>0</v>
      </c>
      <c r="AB56" s="4">
        <v>6</v>
      </c>
      <c r="AC56" s="6">
        <v>50000</v>
      </c>
      <c r="AD56" s="6" t="s">
        <v>69</v>
      </c>
      <c r="AE56" s="7">
        <v>0</v>
      </c>
    </row>
    <row r="57" spans="1:31">
      <c r="A57" s="8" t="s">
        <v>32</v>
      </c>
      <c r="B57" s="33">
        <v>54</v>
      </c>
      <c r="C57" s="10"/>
      <c r="D57" s="194" t="s">
        <v>298</v>
      </c>
      <c r="E57" s="194">
        <v>13</v>
      </c>
      <c r="F57" s="194" t="s">
        <v>291</v>
      </c>
      <c r="G57" s="194" t="s">
        <v>299</v>
      </c>
      <c r="H57" s="194"/>
      <c r="I57" s="194"/>
      <c r="J57" s="194"/>
      <c r="K57" s="194"/>
      <c r="L57" s="194" t="s">
        <v>300</v>
      </c>
      <c r="M57" s="194" t="s">
        <v>301</v>
      </c>
      <c r="N57" s="194"/>
      <c r="O57" s="195" t="s">
        <v>41</v>
      </c>
      <c r="P57" s="194"/>
      <c r="Q57" s="196"/>
      <c r="R57" s="194"/>
      <c r="S57" s="198">
        <v>1000000</v>
      </c>
      <c r="T57" s="198"/>
      <c r="U57" s="198"/>
      <c r="V57" s="198">
        <v>1000000</v>
      </c>
      <c r="W57" s="197"/>
      <c r="X57" s="160">
        <v>54</v>
      </c>
      <c r="Y57" s="3">
        <v>1000000</v>
      </c>
      <c r="Z57" s="4"/>
      <c r="AA57" s="4">
        <v>103</v>
      </c>
      <c r="AB57" s="4">
        <v>224</v>
      </c>
      <c r="AC57" s="6">
        <v>4464.29</v>
      </c>
      <c r="AD57" s="6">
        <v>459821.43</v>
      </c>
      <c r="AE57" s="7">
        <v>0.46</v>
      </c>
    </row>
    <row r="58" spans="1:31">
      <c r="A58" s="8" t="s">
        <v>32</v>
      </c>
      <c r="B58" s="33">
        <v>55</v>
      </c>
      <c r="C58" s="10"/>
      <c r="D58" s="194" t="s">
        <v>298</v>
      </c>
      <c r="E58" s="194">
        <v>13</v>
      </c>
      <c r="F58" s="194" t="s">
        <v>291</v>
      </c>
      <c r="G58" s="194" t="s">
        <v>302</v>
      </c>
      <c r="H58" s="194"/>
      <c r="I58" s="194"/>
      <c r="J58" s="194" t="s">
        <v>303</v>
      </c>
      <c r="K58" s="194"/>
      <c r="L58" s="194" t="s">
        <v>67</v>
      </c>
      <c r="M58" s="194" t="s">
        <v>301</v>
      </c>
      <c r="N58" s="194"/>
      <c r="O58" s="195" t="s">
        <v>41</v>
      </c>
      <c r="P58" s="194"/>
      <c r="Q58" s="196"/>
      <c r="R58" s="194"/>
      <c r="S58" s="198"/>
      <c r="T58" s="198">
        <v>15000000</v>
      </c>
      <c r="U58" s="198"/>
      <c r="V58" s="198">
        <v>15000000</v>
      </c>
      <c r="W58" s="197"/>
      <c r="X58" s="160">
        <v>55</v>
      </c>
      <c r="Y58" s="3">
        <v>15000000</v>
      </c>
      <c r="Z58" s="4"/>
      <c r="AA58" s="4">
        <v>18</v>
      </c>
      <c r="AB58" s="4">
        <v>41</v>
      </c>
      <c r="AC58" s="6">
        <v>365853.66</v>
      </c>
      <c r="AD58" s="6">
        <v>6585365.8499999996</v>
      </c>
      <c r="AE58" s="7">
        <v>0.44</v>
      </c>
    </row>
    <row r="59" spans="1:31">
      <c r="A59" s="8" t="s">
        <v>32</v>
      </c>
      <c r="B59" s="33">
        <v>56</v>
      </c>
      <c r="C59" s="10"/>
      <c r="D59" s="194" t="s">
        <v>304</v>
      </c>
      <c r="E59" s="194">
        <v>13</v>
      </c>
      <c r="F59" s="194" t="s">
        <v>305</v>
      </c>
      <c r="G59" s="194" t="s">
        <v>306</v>
      </c>
      <c r="H59" s="194" t="s">
        <v>307</v>
      </c>
      <c r="I59" s="224" t="s">
        <v>308</v>
      </c>
      <c r="J59" s="224" t="s">
        <v>38</v>
      </c>
      <c r="K59" s="194" t="s">
        <v>309</v>
      </c>
      <c r="L59" s="194" t="s">
        <v>39</v>
      </c>
      <c r="M59" s="194" t="s">
        <v>75</v>
      </c>
      <c r="N59" s="194"/>
      <c r="O59" s="195" t="s">
        <v>41</v>
      </c>
      <c r="P59" s="194"/>
      <c r="Q59" s="196"/>
      <c r="R59" s="194"/>
      <c r="S59" s="198">
        <v>465000</v>
      </c>
      <c r="T59" s="198"/>
      <c r="U59" s="198"/>
      <c r="V59" s="198">
        <v>465000</v>
      </c>
      <c r="W59" s="197"/>
      <c r="X59" s="160">
        <v>56</v>
      </c>
      <c r="Y59" s="3">
        <v>465000</v>
      </c>
      <c r="Z59" s="4"/>
      <c r="AA59" s="4">
        <v>0</v>
      </c>
      <c r="AB59" s="4">
        <v>1</v>
      </c>
      <c r="AC59" s="6">
        <v>465000</v>
      </c>
      <c r="AD59" s="6" t="s">
        <v>69</v>
      </c>
      <c r="AE59" s="7">
        <v>0</v>
      </c>
    </row>
    <row r="60" spans="1:31">
      <c r="A60" s="8" t="s">
        <v>32</v>
      </c>
      <c r="B60" s="33">
        <v>58</v>
      </c>
      <c r="C60" s="10"/>
      <c r="D60" s="194" t="s">
        <v>304</v>
      </c>
      <c r="E60" s="194">
        <v>13</v>
      </c>
      <c r="F60" s="194" t="s">
        <v>310</v>
      </c>
      <c r="G60" s="194" t="s">
        <v>311</v>
      </c>
      <c r="H60" s="194" t="s">
        <v>312</v>
      </c>
      <c r="I60" s="194" t="s">
        <v>313</v>
      </c>
      <c r="J60" s="194" t="s">
        <v>38</v>
      </c>
      <c r="K60" s="194" t="s">
        <v>314</v>
      </c>
      <c r="L60" s="194" t="s">
        <v>39</v>
      </c>
      <c r="M60" s="194"/>
      <c r="N60" s="194"/>
      <c r="O60" s="195" t="s">
        <v>45</v>
      </c>
      <c r="P60" s="194"/>
      <c r="Q60" s="196"/>
      <c r="R60" s="194"/>
      <c r="S60" s="198"/>
      <c r="T60" s="198"/>
      <c r="U60" s="198">
        <v>4000000</v>
      </c>
      <c r="V60" s="198">
        <v>4000000</v>
      </c>
      <c r="W60" s="197"/>
      <c r="X60" s="160">
        <v>58</v>
      </c>
      <c r="Y60" s="3">
        <v>4000000</v>
      </c>
      <c r="Z60" s="4"/>
      <c r="AA60" s="4">
        <v>0</v>
      </c>
      <c r="AB60" s="4">
        <v>2</v>
      </c>
      <c r="AC60" s="6">
        <v>2000000</v>
      </c>
      <c r="AD60" s="6" t="s">
        <v>69</v>
      </c>
      <c r="AE60" s="7">
        <v>0</v>
      </c>
    </row>
    <row r="61" spans="1:31">
      <c r="A61" s="8" t="s">
        <v>32</v>
      </c>
      <c r="B61" s="33">
        <v>57</v>
      </c>
      <c r="C61" s="10"/>
      <c r="D61" s="194" t="s">
        <v>304</v>
      </c>
      <c r="E61" s="194">
        <v>13</v>
      </c>
      <c r="F61" s="194" t="s">
        <v>250</v>
      </c>
      <c r="G61" s="194" t="s">
        <v>315</v>
      </c>
      <c r="H61" s="194" t="s">
        <v>316</v>
      </c>
      <c r="I61" s="194" t="s">
        <v>317</v>
      </c>
      <c r="J61" s="194" t="s">
        <v>38</v>
      </c>
      <c r="K61" s="194" t="s">
        <v>314</v>
      </c>
      <c r="L61" s="194" t="s">
        <v>39</v>
      </c>
      <c r="M61" s="194"/>
      <c r="N61" s="194"/>
      <c r="O61" s="195" t="s">
        <v>41</v>
      </c>
      <c r="P61" s="194"/>
      <c r="Q61" s="196"/>
      <c r="R61" s="194"/>
      <c r="S61" s="198"/>
      <c r="T61" s="198"/>
      <c r="U61" s="198">
        <v>4000000</v>
      </c>
      <c r="V61" s="198">
        <v>4000000</v>
      </c>
      <c r="W61" s="197"/>
      <c r="X61" s="160">
        <v>57</v>
      </c>
      <c r="Y61" s="3">
        <v>4000000</v>
      </c>
      <c r="Z61" s="4"/>
      <c r="AA61" s="4">
        <v>0</v>
      </c>
      <c r="AB61" s="4">
        <v>3</v>
      </c>
      <c r="AC61" s="6">
        <v>1333333.33</v>
      </c>
      <c r="AD61" s="6" t="s">
        <v>69</v>
      </c>
      <c r="AE61" s="7">
        <v>0</v>
      </c>
    </row>
    <row r="62" spans="1:31">
      <c r="A62" s="8" t="s">
        <v>32</v>
      </c>
      <c r="B62" s="33">
        <v>59</v>
      </c>
      <c r="C62" s="10"/>
      <c r="D62" s="194" t="s">
        <v>318</v>
      </c>
      <c r="E62" s="194">
        <v>13</v>
      </c>
      <c r="F62" s="194" t="s">
        <v>86</v>
      </c>
      <c r="G62" s="194" t="s">
        <v>319</v>
      </c>
      <c r="H62" s="194" t="s">
        <v>320</v>
      </c>
      <c r="I62" s="194" t="s">
        <v>321</v>
      </c>
      <c r="J62" s="194" t="s">
        <v>38</v>
      </c>
      <c r="K62" s="194" t="s">
        <v>322</v>
      </c>
      <c r="L62" s="194" t="s">
        <v>323</v>
      </c>
      <c r="M62" s="194"/>
      <c r="N62" s="194"/>
      <c r="O62" s="195" t="s">
        <v>45</v>
      </c>
      <c r="P62" s="194"/>
      <c r="Q62" s="196"/>
      <c r="R62" s="194"/>
      <c r="S62" s="198"/>
      <c r="T62" s="198">
        <v>6000000</v>
      </c>
      <c r="U62" s="198"/>
      <c r="V62" s="198">
        <v>6000000</v>
      </c>
      <c r="W62" s="197"/>
      <c r="X62" s="160">
        <v>59</v>
      </c>
      <c r="Y62" s="3">
        <v>6000000</v>
      </c>
      <c r="Z62" s="4"/>
      <c r="AA62" s="4">
        <v>1</v>
      </c>
      <c r="AB62" s="4">
        <v>2</v>
      </c>
      <c r="AC62" s="6">
        <v>3000000</v>
      </c>
      <c r="AD62" s="6">
        <v>3000000</v>
      </c>
      <c r="AE62" s="7">
        <v>0.5</v>
      </c>
    </row>
    <row r="63" spans="1:31">
      <c r="A63" s="8" t="s">
        <v>32</v>
      </c>
      <c r="B63" s="33">
        <v>60</v>
      </c>
      <c r="C63" s="10"/>
      <c r="D63" s="194" t="s">
        <v>318</v>
      </c>
      <c r="E63" s="194">
        <v>13</v>
      </c>
      <c r="F63" s="194" t="s">
        <v>86</v>
      </c>
      <c r="G63" s="194" t="s">
        <v>324</v>
      </c>
      <c r="H63" s="194" t="s">
        <v>325</v>
      </c>
      <c r="I63" s="194" t="s">
        <v>326</v>
      </c>
      <c r="J63" s="194" t="s">
        <v>38</v>
      </c>
      <c r="K63" s="194"/>
      <c r="L63" s="194" t="s">
        <v>39</v>
      </c>
      <c r="M63" s="194"/>
      <c r="N63" s="194"/>
      <c r="O63" s="195" t="s">
        <v>45</v>
      </c>
      <c r="P63" s="194"/>
      <c r="Q63" s="196"/>
      <c r="R63" s="194"/>
      <c r="S63" s="198"/>
      <c r="T63" s="198">
        <v>3375000</v>
      </c>
      <c r="U63" s="198"/>
      <c r="V63" s="198">
        <v>3375000</v>
      </c>
      <c r="W63" s="197"/>
      <c r="X63" s="160">
        <v>60</v>
      </c>
      <c r="Y63" s="3">
        <v>3375000</v>
      </c>
      <c r="Z63" s="4"/>
      <c r="AA63" s="4">
        <v>1</v>
      </c>
      <c r="AB63" s="4">
        <v>1</v>
      </c>
      <c r="AC63" s="6">
        <v>3375000</v>
      </c>
      <c r="AD63" s="6">
        <v>3375000</v>
      </c>
      <c r="AE63" s="7">
        <v>1</v>
      </c>
    </row>
    <row r="64" spans="1:31">
      <c r="A64" s="8" t="s">
        <v>32</v>
      </c>
      <c r="B64" s="33">
        <v>61</v>
      </c>
      <c r="C64" s="10"/>
      <c r="D64" s="194" t="s">
        <v>318</v>
      </c>
      <c r="E64" s="194">
        <v>13</v>
      </c>
      <c r="F64" s="194" t="s">
        <v>327</v>
      </c>
      <c r="G64" s="194" t="s">
        <v>328</v>
      </c>
      <c r="H64" s="194" t="s">
        <v>329</v>
      </c>
      <c r="I64" s="194" t="s">
        <v>330</v>
      </c>
      <c r="J64" s="194" t="s">
        <v>38</v>
      </c>
      <c r="K64" s="194"/>
      <c r="L64" s="194" t="s">
        <v>67</v>
      </c>
      <c r="M64" s="194"/>
      <c r="N64" s="194"/>
      <c r="O64" s="195" t="s">
        <v>41</v>
      </c>
      <c r="P64" s="194"/>
      <c r="Q64" s="196"/>
      <c r="R64" s="194"/>
      <c r="S64" s="198"/>
      <c r="T64" s="198"/>
      <c r="U64" s="198">
        <v>500000</v>
      </c>
      <c r="V64" s="198">
        <v>500000</v>
      </c>
      <c r="W64" s="197"/>
      <c r="X64" s="160">
        <v>61</v>
      </c>
      <c r="Y64" s="3">
        <v>500000</v>
      </c>
      <c r="Z64" s="4"/>
      <c r="AA64" s="4">
        <v>0</v>
      </c>
      <c r="AB64" s="4">
        <v>1</v>
      </c>
      <c r="AC64" s="6">
        <v>500000</v>
      </c>
      <c r="AD64" s="6" t="s">
        <v>69</v>
      </c>
      <c r="AE64" s="7">
        <v>0</v>
      </c>
    </row>
    <row r="65" spans="1:31">
      <c r="A65" s="16" t="s">
        <v>32</v>
      </c>
      <c r="B65" s="33">
        <v>62</v>
      </c>
      <c r="C65" s="10"/>
      <c r="D65" s="194" t="s">
        <v>318</v>
      </c>
      <c r="E65" s="194">
        <v>13</v>
      </c>
      <c r="F65" s="194" t="s">
        <v>327</v>
      </c>
      <c r="G65" s="194" t="s">
        <v>331</v>
      </c>
      <c r="H65" s="194" t="s">
        <v>332</v>
      </c>
      <c r="I65" s="194" t="s">
        <v>331</v>
      </c>
      <c r="J65" s="194" t="s">
        <v>38</v>
      </c>
      <c r="K65" s="194"/>
      <c r="L65" s="194" t="s">
        <v>39</v>
      </c>
      <c r="M65" s="194"/>
      <c r="N65" s="194"/>
      <c r="O65" s="195" t="s">
        <v>41</v>
      </c>
      <c r="P65" s="194"/>
      <c r="Q65" s="196"/>
      <c r="R65" s="194"/>
      <c r="S65" s="198"/>
      <c r="T65" s="198">
        <v>1500000</v>
      </c>
      <c r="U65" s="198"/>
      <c r="V65" s="198">
        <v>1500000</v>
      </c>
      <c r="W65" s="197"/>
      <c r="X65" s="160">
        <v>62</v>
      </c>
      <c r="Y65" s="3">
        <v>1500000</v>
      </c>
      <c r="Z65" s="27"/>
      <c r="AA65" s="4">
        <v>1</v>
      </c>
      <c r="AB65" s="4">
        <v>3</v>
      </c>
      <c r="AC65" s="6">
        <v>500000</v>
      </c>
      <c r="AD65" s="6">
        <v>500000</v>
      </c>
      <c r="AE65" s="7">
        <v>0.33</v>
      </c>
    </row>
    <row r="66" spans="1:31">
      <c r="A66" s="8" t="s">
        <v>32</v>
      </c>
      <c r="B66" s="33">
        <v>63</v>
      </c>
      <c r="C66" s="10"/>
      <c r="D66" s="194" t="s">
        <v>318</v>
      </c>
      <c r="E66" s="194">
        <v>13</v>
      </c>
      <c r="F66" s="194" t="s">
        <v>291</v>
      </c>
      <c r="G66" s="194" t="s">
        <v>333</v>
      </c>
      <c r="H66" s="194" t="s">
        <v>334</v>
      </c>
      <c r="I66" s="194"/>
      <c r="J66" s="194" t="s">
        <v>335</v>
      </c>
      <c r="K66" s="194"/>
      <c r="L66" s="194" t="s">
        <v>39</v>
      </c>
      <c r="M66" s="194"/>
      <c r="N66" s="194"/>
      <c r="O66" s="195" t="s">
        <v>248</v>
      </c>
      <c r="P66" s="194"/>
      <c r="Q66" s="196"/>
      <c r="R66" s="194"/>
      <c r="S66" s="198"/>
      <c r="T66" s="198">
        <v>5000000</v>
      </c>
      <c r="U66" s="198"/>
      <c r="V66" s="213">
        <v>5000000</v>
      </c>
      <c r="W66" s="198"/>
      <c r="X66" s="165">
        <v>63</v>
      </c>
      <c r="Y66" s="3">
        <v>5000000</v>
      </c>
      <c r="Z66" s="48"/>
      <c r="AA66" s="4">
        <v>1</v>
      </c>
      <c r="AB66" s="4">
        <v>3</v>
      </c>
      <c r="AC66" s="5">
        <v>1666667</v>
      </c>
      <c r="AD66" s="6">
        <v>1666667</v>
      </c>
      <c r="AE66" s="7">
        <v>0.33</v>
      </c>
    </row>
    <row r="67" spans="1:31" s="9" customFormat="1">
      <c r="B67" s="34">
        <v>3</v>
      </c>
      <c r="C67" s="2" t="s">
        <v>183</v>
      </c>
      <c r="D67" s="209" t="s">
        <v>291</v>
      </c>
      <c r="E67" s="209">
        <v>13</v>
      </c>
      <c r="F67" s="209" t="s">
        <v>171</v>
      </c>
      <c r="G67" s="209" t="s">
        <v>336</v>
      </c>
      <c r="H67" s="209" t="s">
        <v>337</v>
      </c>
      <c r="I67" s="209"/>
      <c r="J67" s="209"/>
      <c r="K67" s="209"/>
      <c r="L67" s="209" t="s">
        <v>39</v>
      </c>
      <c r="M67" s="209"/>
      <c r="N67" s="209"/>
      <c r="O67" s="210" t="s">
        <v>248</v>
      </c>
      <c r="P67" s="209" t="s">
        <v>338</v>
      </c>
      <c r="Q67" s="211"/>
      <c r="R67" s="209"/>
      <c r="S67" s="212">
        <v>1500000000</v>
      </c>
      <c r="T67" s="212"/>
      <c r="U67" s="212"/>
      <c r="V67" s="212">
        <v>1500000000</v>
      </c>
      <c r="W67" s="212"/>
      <c r="X67" s="162">
        <v>3</v>
      </c>
      <c r="Y67" s="65">
        <v>1500000000</v>
      </c>
      <c r="Z67" s="64"/>
      <c r="AA67" s="64">
        <v>18</v>
      </c>
      <c r="AB67" s="64">
        <v>41</v>
      </c>
      <c r="AC67" s="66">
        <v>36585365.850000001</v>
      </c>
      <c r="AD67" s="66">
        <v>658536585.37</v>
      </c>
      <c r="AE67" s="67">
        <v>0.44</v>
      </c>
    </row>
    <row r="68" spans="1:31" s="9" customFormat="1">
      <c r="B68" s="34">
        <v>5</v>
      </c>
      <c r="C68" s="2" t="s">
        <v>339</v>
      </c>
      <c r="D68" s="209" t="s">
        <v>291</v>
      </c>
      <c r="E68" s="209">
        <v>13</v>
      </c>
      <c r="F68" s="209" t="s">
        <v>340</v>
      </c>
      <c r="G68" s="209" t="s">
        <v>341</v>
      </c>
      <c r="H68" s="209" t="s">
        <v>342</v>
      </c>
      <c r="I68" s="209" t="s">
        <v>343</v>
      </c>
      <c r="J68" s="209"/>
      <c r="K68" s="209"/>
      <c r="L68" s="209" t="s">
        <v>39</v>
      </c>
      <c r="M68" s="209"/>
      <c r="N68" s="209"/>
      <c r="O68" s="210" t="s">
        <v>68</v>
      </c>
      <c r="P68" s="209"/>
      <c r="Q68" s="211">
        <v>2025</v>
      </c>
      <c r="R68" s="209"/>
      <c r="S68" s="212">
        <v>12300000</v>
      </c>
      <c r="T68" s="212"/>
      <c r="U68" s="212"/>
      <c r="V68" s="212">
        <v>12300000</v>
      </c>
      <c r="W68" s="212"/>
      <c r="X68" s="162">
        <v>6</v>
      </c>
      <c r="Y68" s="65">
        <v>12300000</v>
      </c>
      <c r="Z68" s="64"/>
      <c r="AA68" s="64">
        <v>0</v>
      </c>
      <c r="AB68" s="64">
        <v>4</v>
      </c>
      <c r="AC68" s="66">
        <v>3075000</v>
      </c>
      <c r="AD68" s="66" t="s">
        <v>69</v>
      </c>
      <c r="AE68" s="67">
        <v>0</v>
      </c>
    </row>
    <row r="69" spans="1:31">
      <c r="A69" s="8" t="s">
        <v>32</v>
      </c>
      <c r="B69" s="33">
        <v>65</v>
      </c>
      <c r="C69" s="10"/>
      <c r="D69" s="194" t="s">
        <v>344</v>
      </c>
      <c r="E69" s="194">
        <v>13</v>
      </c>
      <c r="F69" s="194" t="s">
        <v>345</v>
      </c>
      <c r="G69" s="194" t="s">
        <v>346</v>
      </c>
      <c r="H69" s="194" t="s">
        <v>347</v>
      </c>
      <c r="I69" s="194" t="s">
        <v>348</v>
      </c>
      <c r="J69" s="194" t="s">
        <v>90</v>
      </c>
      <c r="K69" s="194" t="s">
        <v>349</v>
      </c>
      <c r="L69" s="194" t="s">
        <v>39</v>
      </c>
      <c r="M69" s="194"/>
      <c r="N69" s="194"/>
      <c r="O69" s="195" t="s">
        <v>45</v>
      </c>
      <c r="P69" s="194"/>
      <c r="Q69" s="196"/>
      <c r="R69" s="194"/>
      <c r="S69" s="197"/>
      <c r="T69" s="197">
        <v>2000000</v>
      </c>
      <c r="U69" s="197"/>
      <c r="V69" s="197">
        <v>30000000</v>
      </c>
      <c r="W69" s="197"/>
      <c r="X69" s="160">
        <v>65</v>
      </c>
      <c r="Y69" s="3">
        <v>30000000</v>
      </c>
      <c r="Z69" s="4"/>
      <c r="AA69" s="4">
        <v>1</v>
      </c>
      <c r="AB69" s="4">
        <v>3</v>
      </c>
      <c r="AC69" s="6">
        <v>10000000</v>
      </c>
      <c r="AD69" s="6">
        <v>10000000</v>
      </c>
      <c r="AE69" s="7">
        <v>0.33</v>
      </c>
    </row>
    <row r="70" spans="1:31" s="11" customFormat="1">
      <c r="A70" s="11" t="s">
        <v>32</v>
      </c>
      <c r="B70" s="35">
        <v>64</v>
      </c>
      <c r="C70" s="12" t="s">
        <v>76</v>
      </c>
      <c r="D70" s="201" t="s">
        <v>344</v>
      </c>
      <c r="E70" s="201">
        <v>13</v>
      </c>
      <c r="F70" s="201" t="s">
        <v>350</v>
      </c>
      <c r="G70" s="201" t="s">
        <v>351</v>
      </c>
      <c r="H70" s="201" t="s">
        <v>352</v>
      </c>
      <c r="I70" s="201" t="s">
        <v>353</v>
      </c>
      <c r="J70" s="201" t="s">
        <v>38</v>
      </c>
      <c r="K70" s="201" t="s">
        <v>354</v>
      </c>
      <c r="L70" s="201" t="s">
        <v>51</v>
      </c>
      <c r="M70" s="206" t="s">
        <v>355</v>
      </c>
      <c r="N70" s="201"/>
      <c r="O70" s="203" t="s">
        <v>45</v>
      </c>
      <c r="P70" s="201"/>
      <c r="Q70" s="204"/>
      <c r="R70" s="201"/>
      <c r="S70" s="205"/>
      <c r="T70" s="205"/>
      <c r="U70" s="205"/>
      <c r="V70" s="205"/>
      <c r="W70" s="205">
        <v>2000000</v>
      </c>
      <c r="X70" s="161">
        <v>64</v>
      </c>
      <c r="Y70" s="60" t="s">
        <v>32</v>
      </c>
      <c r="Z70" s="61">
        <v>2000000</v>
      </c>
      <c r="AA70" s="60">
        <v>0</v>
      </c>
      <c r="AB70" s="60">
        <v>2</v>
      </c>
      <c r="AC70" s="62" t="s">
        <v>53</v>
      </c>
      <c r="AD70" s="63"/>
      <c r="AE70" s="60"/>
    </row>
    <row r="71" spans="1:31">
      <c r="A71" s="8" t="s">
        <v>32</v>
      </c>
      <c r="B71" s="33">
        <v>66</v>
      </c>
      <c r="C71" s="10"/>
      <c r="D71" s="194" t="s">
        <v>344</v>
      </c>
      <c r="E71" s="194">
        <v>13</v>
      </c>
      <c r="F71" s="194" t="s">
        <v>356</v>
      </c>
      <c r="G71" s="194" t="s">
        <v>357</v>
      </c>
      <c r="H71" s="194" t="s">
        <v>358</v>
      </c>
      <c r="I71" s="194" t="s">
        <v>359</v>
      </c>
      <c r="J71" s="194" t="s">
        <v>360</v>
      </c>
      <c r="K71" s="194"/>
      <c r="L71" s="194" t="s">
        <v>39</v>
      </c>
      <c r="M71" s="194" t="s">
        <v>361</v>
      </c>
      <c r="N71" s="194" t="s">
        <v>361</v>
      </c>
      <c r="O71" s="195" t="s">
        <v>248</v>
      </c>
      <c r="P71" s="194" t="s">
        <v>178</v>
      </c>
      <c r="Q71" s="196">
        <v>2045</v>
      </c>
      <c r="R71" s="194"/>
      <c r="S71" s="198"/>
      <c r="T71" s="198">
        <v>20000000</v>
      </c>
      <c r="U71" s="198">
        <v>20000000</v>
      </c>
      <c r="V71" s="198">
        <f>SUM(S71:U71)</f>
        <v>40000000</v>
      </c>
      <c r="W71" s="197"/>
      <c r="X71" s="166">
        <v>66</v>
      </c>
      <c r="Y71" s="47">
        <v>40000000</v>
      </c>
      <c r="Z71" s="17"/>
      <c r="AA71" s="17">
        <v>0</v>
      </c>
      <c r="AB71" s="17">
        <v>1</v>
      </c>
      <c r="AC71" s="49">
        <v>40000000</v>
      </c>
      <c r="AD71" s="18">
        <v>0</v>
      </c>
      <c r="AE71" s="19">
        <v>0</v>
      </c>
    </row>
    <row r="72" spans="1:31">
      <c r="A72" s="8" t="s">
        <v>32</v>
      </c>
      <c r="B72" s="33">
        <v>68</v>
      </c>
      <c r="C72" s="10"/>
      <c r="D72" s="194" t="s">
        <v>344</v>
      </c>
      <c r="E72" s="194">
        <v>13</v>
      </c>
      <c r="F72" s="194" t="s">
        <v>86</v>
      </c>
      <c r="G72" s="194" t="s">
        <v>362</v>
      </c>
      <c r="H72" s="194" t="s">
        <v>363</v>
      </c>
      <c r="I72" s="194"/>
      <c r="J72" s="194" t="s">
        <v>38</v>
      </c>
      <c r="K72" s="194"/>
      <c r="L72" s="194" t="s">
        <v>39</v>
      </c>
      <c r="M72" s="194"/>
      <c r="N72" s="194"/>
      <c r="O72" s="195" t="s">
        <v>45</v>
      </c>
      <c r="P72" s="194"/>
      <c r="Q72" s="196"/>
      <c r="R72" s="194"/>
      <c r="S72" s="198"/>
      <c r="T72" s="198"/>
      <c r="U72" s="198">
        <v>3000000</v>
      </c>
      <c r="V72" s="198">
        <v>3000000</v>
      </c>
      <c r="W72" s="197"/>
      <c r="X72" s="167">
        <v>68</v>
      </c>
      <c r="Y72" s="46">
        <v>3000000</v>
      </c>
      <c r="Z72" s="20"/>
      <c r="AA72" s="20">
        <v>1</v>
      </c>
      <c r="AB72" s="20">
        <v>2</v>
      </c>
      <c r="AC72" s="21">
        <v>1500000</v>
      </c>
      <c r="AD72" s="21">
        <v>1500000</v>
      </c>
      <c r="AE72" s="22">
        <v>0.5</v>
      </c>
    </row>
    <row r="73" spans="1:31">
      <c r="A73" s="8" t="s">
        <v>32</v>
      </c>
      <c r="B73" s="33">
        <v>67</v>
      </c>
      <c r="C73" s="10"/>
      <c r="D73" s="194" t="s">
        <v>344</v>
      </c>
      <c r="E73" s="194">
        <v>13</v>
      </c>
      <c r="F73" s="194" t="s">
        <v>340</v>
      </c>
      <c r="G73" s="194" t="s">
        <v>364</v>
      </c>
      <c r="H73" s="194" t="s">
        <v>365</v>
      </c>
      <c r="I73" s="194"/>
      <c r="J73" s="194" t="s">
        <v>38</v>
      </c>
      <c r="K73" s="194"/>
      <c r="L73" s="194" t="s">
        <v>39</v>
      </c>
      <c r="M73" s="194"/>
      <c r="N73" s="194"/>
      <c r="O73" s="195" t="s">
        <v>41</v>
      </c>
      <c r="P73" s="194"/>
      <c r="Q73" s="196"/>
      <c r="R73" s="194"/>
      <c r="S73" s="198"/>
      <c r="T73" s="198">
        <v>2500000</v>
      </c>
      <c r="U73" s="198"/>
      <c r="V73" s="198">
        <v>2500000</v>
      </c>
      <c r="W73" s="197"/>
      <c r="X73" s="167">
        <v>67</v>
      </c>
      <c r="Y73" s="46">
        <v>2500000</v>
      </c>
      <c r="Z73" s="20"/>
      <c r="AA73" s="20">
        <v>1</v>
      </c>
      <c r="AB73" s="20">
        <v>2</v>
      </c>
      <c r="AC73" s="21">
        <v>1250000</v>
      </c>
      <c r="AD73" s="21">
        <v>1250000</v>
      </c>
      <c r="AE73" s="22">
        <v>0.5</v>
      </c>
    </row>
    <row r="74" spans="1:31">
      <c r="A74" s="8" t="s">
        <v>32</v>
      </c>
      <c r="B74" s="33">
        <v>69</v>
      </c>
      <c r="C74" s="10"/>
      <c r="D74" s="194" t="s">
        <v>366</v>
      </c>
      <c r="E74" s="194">
        <v>13</v>
      </c>
      <c r="F74" s="194" t="s">
        <v>184</v>
      </c>
      <c r="G74" s="194" t="s">
        <v>367</v>
      </c>
      <c r="H74" s="194" t="s">
        <v>368</v>
      </c>
      <c r="I74" s="194"/>
      <c r="J74" s="194" t="s">
        <v>38</v>
      </c>
      <c r="K74" s="194"/>
      <c r="L74" s="194" t="s">
        <v>39</v>
      </c>
      <c r="M74" s="194"/>
      <c r="N74" s="194"/>
      <c r="O74" s="195" t="s">
        <v>41</v>
      </c>
      <c r="P74" s="194"/>
      <c r="Q74" s="196"/>
      <c r="R74" s="194"/>
      <c r="S74" s="198"/>
      <c r="T74" s="198"/>
      <c r="U74" s="198">
        <v>10000</v>
      </c>
      <c r="V74" s="198">
        <v>10000</v>
      </c>
      <c r="W74" s="197"/>
      <c r="X74" s="167">
        <v>69</v>
      </c>
      <c r="Y74" s="46">
        <v>10000</v>
      </c>
      <c r="Z74" s="20"/>
      <c r="AA74" s="20">
        <v>1</v>
      </c>
      <c r="AB74" s="20">
        <v>2</v>
      </c>
      <c r="AC74" s="21">
        <v>5000</v>
      </c>
      <c r="AD74" s="21">
        <v>5000</v>
      </c>
      <c r="AE74" s="22">
        <v>0.5</v>
      </c>
    </row>
    <row r="75" spans="1:31">
      <c r="A75" s="8" t="s">
        <v>32</v>
      </c>
      <c r="B75" s="33">
        <v>9</v>
      </c>
      <c r="C75" s="10"/>
      <c r="D75" s="194" t="s">
        <v>369</v>
      </c>
      <c r="E75" s="194">
        <v>13</v>
      </c>
      <c r="F75" s="194" t="s">
        <v>370</v>
      </c>
      <c r="G75" s="194" t="s">
        <v>371</v>
      </c>
      <c r="H75" s="194" t="s">
        <v>372</v>
      </c>
      <c r="I75" s="194" t="s">
        <v>373</v>
      </c>
      <c r="J75" s="194" t="s">
        <v>38</v>
      </c>
      <c r="K75" s="194"/>
      <c r="L75" s="194" t="s">
        <v>39</v>
      </c>
      <c r="M75" s="194" t="s">
        <v>75</v>
      </c>
      <c r="N75" s="194">
        <v>2030</v>
      </c>
      <c r="O75" s="195" t="s">
        <v>41</v>
      </c>
      <c r="P75" s="194"/>
      <c r="Q75" s="196"/>
      <c r="R75" s="194"/>
      <c r="S75" s="197"/>
      <c r="T75" s="197">
        <v>10000000</v>
      </c>
      <c r="U75" s="197"/>
      <c r="V75" s="197">
        <v>10000000</v>
      </c>
      <c r="W75" s="197"/>
      <c r="X75" s="167">
        <v>9</v>
      </c>
      <c r="Y75" s="46">
        <v>10000000</v>
      </c>
      <c r="Z75" s="20"/>
      <c r="AA75" s="20">
        <v>3</v>
      </c>
      <c r="AB75" s="20">
        <v>4</v>
      </c>
      <c r="AC75" s="21">
        <v>2500000</v>
      </c>
      <c r="AD75" s="21">
        <v>7500000</v>
      </c>
      <c r="AE75" s="22">
        <v>0.75</v>
      </c>
    </row>
    <row r="76" spans="1:31">
      <c r="B76" s="32"/>
      <c r="C76" s="10"/>
      <c r="D76" s="194"/>
      <c r="E76" s="194"/>
      <c r="F76" s="194"/>
      <c r="G76" s="194"/>
      <c r="H76" s="194"/>
      <c r="I76" s="194"/>
      <c r="J76" s="194"/>
      <c r="K76" s="194"/>
      <c r="L76" s="194"/>
      <c r="M76" s="194"/>
      <c r="N76" s="194"/>
      <c r="O76" s="195"/>
      <c r="P76" s="194"/>
      <c r="Q76" s="196"/>
      <c r="R76" s="194"/>
      <c r="S76" s="197"/>
      <c r="T76" s="197"/>
      <c r="U76" s="197"/>
      <c r="V76" s="225"/>
      <c r="W76" s="225"/>
      <c r="X76" s="23"/>
    </row>
    <row r="77" spans="1:31" s="77" customFormat="1">
      <c r="A77" s="249"/>
      <c r="B77" s="250"/>
      <c r="C77" s="250"/>
      <c r="D77" s="251"/>
      <c r="E77" s="252"/>
      <c r="F77" s="252"/>
      <c r="G77" s="252"/>
      <c r="H77" s="252"/>
      <c r="I77" s="252"/>
      <c r="J77" s="252"/>
      <c r="K77" s="252"/>
      <c r="L77" s="252"/>
      <c r="M77" s="252"/>
      <c r="N77" s="252"/>
      <c r="O77" s="253"/>
      <c r="P77" s="252"/>
      <c r="Q77" s="254"/>
      <c r="R77" s="252"/>
      <c r="S77" s="168">
        <f>SUM(S4:S75)</f>
        <v>1792725000</v>
      </c>
      <c r="T77" s="168">
        <f>SUM(T4:T75)</f>
        <v>371055000</v>
      </c>
      <c r="U77" s="168">
        <f>SUM(U4:U75)</f>
        <v>139964500</v>
      </c>
      <c r="V77" s="168">
        <f>SUM(V4:V75)</f>
        <v>2332244500</v>
      </c>
      <c r="W77" s="169">
        <f>SUM(W4:W75)</f>
        <v>51862434.079999998</v>
      </c>
      <c r="X77" s="255"/>
      <c r="Y77" s="256">
        <f>SUM(Y4:Y75)</f>
        <v>2332244500</v>
      </c>
      <c r="Z77" s="256">
        <f>SUM(Z4:Z75)</f>
        <v>53862434.079999998</v>
      </c>
      <c r="AA77" s="249"/>
      <c r="AB77" s="249"/>
      <c r="AC77" s="257"/>
      <c r="AD77" s="258">
        <f>SUM(AD4:AD75)</f>
        <v>1133895032.24</v>
      </c>
      <c r="AE77" s="259">
        <f>SUM(AD77/Y77)</f>
        <v>0.48618188712204058</v>
      </c>
    </row>
    <row r="78" spans="1:31" s="87" customFormat="1">
      <c r="A78" s="260"/>
      <c r="B78" s="261"/>
      <c r="C78" s="261"/>
      <c r="D78" s="261"/>
      <c r="E78" s="261"/>
      <c r="F78" s="261"/>
      <c r="G78" s="261"/>
      <c r="H78" s="261"/>
      <c r="I78" s="261"/>
      <c r="J78" s="261"/>
      <c r="K78" s="261"/>
      <c r="L78" s="261"/>
      <c r="M78" s="261"/>
      <c r="N78" s="261"/>
      <c r="O78" s="262"/>
      <c r="P78" s="261"/>
      <c r="Q78" s="263"/>
      <c r="R78" s="261"/>
      <c r="S78" s="88"/>
      <c r="T78" s="88"/>
      <c r="U78" s="88"/>
      <c r="V78" s="88"/>
      <c r="W78" s="88"/>
      <c r="X78" s="261"/>
      <c r="Y78" s="264"/>
      <c r="Z78" s="264"/>
      <c r="AA78" s="260"/>
      <c r="AB78" s="260"/>
      <c r="AC78" s="265"/>
      <c r="AD78" s="266"/>
      <c r="AE78" s="267"/>
    </row>
    <row r="79" spans="1:31" s="89" customFormat="1">
      <c r="B79" s="90"/>
      <c r="C79" s="90"/>
      <c r="E79" s="90"/>
      <c r="F79" s="90"/>
      <c r="G79" s="90"/>
      <c r="H79" s="90"/>
      <c r="I79" s="90"/>
      <c r="J79" s="90"/>
      <c r="K79" s="90"/>
      <c r="L79" s="90"/>
      <c r="M79" s="90"/>
      <c r="N79" s="90"/>
      <c r="O79" s="91"/>
      <c r="P79" s="90"/>
      <c r="Q79" s="92"/>
      <c r="R79" s="90"/>
      <c r="S79" s="93"/>
      <c r="T79" s="12" t="s">
        <v>374</v>
      </c>
      <c r="U79" s="79"/>
      <c r="V79" s="93">
        <v>51864434</v>
      </c>
      <c r="W79" s="93"/>
      <c r="X79" s="90"/>
      <c r="AA79" s="12" t="s">
        <v>374</v>
      </c>
      <c r="AB79" s="79"/>
      <c r="AC79" s="93">
        <v>51864434</v>
      </c>
      <c r="AD79" s="95"/>
      <c r="AE79" s="89" t="s">
        <v>375</v>
      </c>
    </row>
    <row r="80" spans="1:31" s="89" customFormat="1">
      <c r="B80" s="90"/>
      <c r="C80" s="90"/>
      <c r="E80" s="90"/>
      <c r="F80" s="90"/>
      <c r="G80" s="90"/>
      <c r="H80" s="90"/>
      <c r="I80" s="90"/>
      <c r="J80" s="90"/>
      <c r="K80" s="90"/>
      <c r="L80" s="90"/>
      <c r="M80" s="90"/>
      <c r="N80" s="90"/>
      <c r="O80" s="91"/>
      <c r="P80" s="90"/>
      <c r="Q80" s="92"/>
      <c r="R80" s="90"/>
      <c r="S80" s="93"/>
      <c r="T80" s="2" t="s">
        <v>376</v>
      </c>
      <c r="U80" s="78"/>
      <c r="V80" s="93">
        <v>1732300000</v>
      </c>
      <c r="W80" s="93"/>
      <c r="X80" s="90"/>
      <c r="AA80" s="2" t="s">
        <v>376</v>
      </c>
      <c r="AB80" s="78"/>
      <c r="AC80" s="93">
        <v>1732300000</v>
      </c>
      <c r="AD80" s="95">
        <f>SUM(AD67:AD68,AD50,AD41,AD35,AD32)</f>
        <v>839786585.37</v>
      </c>
      <c r="AE80" s="148">
        <f>SUM(AD80/AC80)</f>
        <v>0.48478126500606133</v>
      </c>
    </row>
    <row r="81" spans="2:31" s="89" customFormat="1">
      <c r="B81" s="90"/>
      <c r="C81" s="90"/>
      <c r="G81" s="90"/>
      <c r="H81" s="90"/>
      <c r="I81" s="90"/>
      <c r="J81" s="90"/>
      <c r="K81" s="90"/>
      <c r="L81" s="90"/>
      <c r="M81" s="90"/>
      <c r="N81" s="90"/>
      <c r="O81" s="91"/>
      <c r="P81" s="90"/>
      <c r="Q81" s="92"/>
      <c r="R81" s="90"/>
      <c r="S81" s="93"/>
      <c r="T81" s="93" t="s">
        <v>377</v>
      </c>
      <c r="U81" s="93"/>
      <c r="V81" s="93">
        <v>599944500</v>
      </c>
      <c r="W81" s="93"/>
      <c r="X81" s="90"/>
      <c r="AA81" s="93" t="s">
        <v>377</v>
      </c>
      <c r="AB81" s="93"/>
      <c r="AC81" s="93">
        <v>599944500</v>
      </c>
      <c r="AD81" s="95">
        <f>SUM(AD69:AD75,AD61:AD66,AD53:AD60,AD51,AD45:AD48,AD42:AD44,AD36:AD40,AD33:AD34,AD17:AD31,AD11:AD16,AD8:AD9,AD4:AD5)</f>
        <v>294108446.86999995</v>
      </c>
      <c r="AE81" s="148">
        <f>SUM(AD81/AC81)</f>
        <v>0.49022609069672268</v>
      </c>
    </row>
    <row r="82" spans="2:31" s="89" customFormat="1">
      <c r="B82" s="96"/>
      <c r="S82" s="94"/>
      <c r="T82" s="52" t="s">
        <v>378</v>
      </c>
      <c r="U82" s="52"/>
      <c r="V82" s="52"/>
      <c r="W82" s="97"/>
      <c r="AC82" s="95"/>
      <c r="AD82" s="95"/>
    </row>
    <row r="83" spans="2:31" ht="15.75">
      <c r="B83" s="25"/>
      <c r="D83" s="152"/>
      <c r="O83" s="8"/>
      <c r="P83" s="8"/>
      <c r="Q83" s="8"/>
      <c r="R83" s="8"/>
      <c r="S83" s="36"/>
      <c r="T83" s="36"/>
      <c r="U83" s="36"/>
      <c r="V83" s="37"/>
      <c r="W83" s="37"/>
    </row>
    <row r="84" spans="2:31">
      <c r="B84" s="25"/>
      <c r="D84" s="8"/>
      <c r="O84" s="8"/>
      <c r="P84" s="8"/>
      <c r="Q84" s="8"/>
      <c r="R84" s="8"/>
      <c r="S84" s="36"/>
      <c r="T84" s="36"/>
      <c r="U84" s="36"/>
      <c r="V84" s="37"/>
      <c r="W84" s="37"/>
    </row>
    <row r="85" spans="2:31">
      <c r="B85" s="25"/>
      <c r="D85" s="8"/>
      <c r="O85" s="8"/>
      <c r="P85" s="8"/>
      <c r="Q85" s="8"/>
      <c r="R85" s="8"/>
      <c r="S85" s="36"/>
      <c r="T85" s="36"/>
      <c r="U85" s="36"/>
      <c r="V85" s="37"/>
      <c r="W85" s="37"/>
    </row>
    <row r="86" spans="2:31">
      <c r="B86" s="25"/>
      <c r="D86" s="8"/>
      <c r="G86" s="8" t="s">
        <v>379</v>
      </c>
      <c r="O86" s="8"/>
      <c r="P86" s="8"/>
      <c r="Q86" s="8"/>
      <c r="R86" s="8"/>
      <c r="S86" s="36"/>
      <c r="T86" s="36"/>
      <c r="U86" s="36"/>
      <c r="V86" s="37"/>
      <c r="W86" s="37"/>
    </row>
    <row r="87" spans="2:31">
      <c r="B87" s="27"/>
      <c r="D87" s="8"/>
      <c r="O87" s="8"/>
      <c r="P87" s="8"/>
      <c r="Q87" s="8"/>
      <c r="R87" s="8"/>
      <c r="S87" s="36"/>
      <c r="T87" s="36"/>
      <c r="U87" s="36"/>
      <c r="V87" s="37"/>
      <c r="W87" s="37"/>
    </row>
    <row r="88" spans="2:31">
      <c r="B88" s="25"/>
      <c r="D88" s="8"/>
      <c r="O88" s="8"/>
      <c r="P88" s="8"/>
      <c r="Q88" s="8"/>
      <c r="R88" s="8"/>
      <c r="S88" s="36"/>
      <c r="T88" s="36"/>
      <c r="U88" s="36"/>
      <c r="V88" s="37"/>
      <c r="W88" s="37"/>
    </row>
    <row r="89" spans="2:31">
      <c r="B89" s="25"/>
      <c r="D89" s="8"/>
      <c r="O89" s="8"/>
      <c r="P89" s="8"/>
      <c r="Q89" s="8"/>
      <c r="R89" s="8"/>
      <c r="S89" s="36"/>
      <c r="T89" s="36"/>
      <c r="U89" s="36"/>
      <c r="V89" s="37"/>
      <c r="W89" s="37"/>
    </row>
    <row r="90" spans="2:31">
      <c r="B90" s="25"/>
      <c r="D90" s="8"/>
      <c r="O90" s="8"/>
      <c r="P90" s="8"/>
      <c r="Q90" s="8"/>
      <c r="R90" s="8"/>
      <c r="S90" s="36"/>
      <c r="T90" s="36"/>
      <c r="U90" s="36"/>
      <c r="V90" s="37"/>
      <c r="W90" s="37"/>
    </row>
    <row r="91" spans="2:31">
      <c r="B91" s="25"/>
      <c r="D91" s="8"/>
      <c r="O91" s="8"/>
      <c r="P91" s="8"/>
      <c r="Q91" s="8"/>
      <c r="R91" s="8"/>
      <c r="S91" s="36"/>
      <c r="T91" s="36"/>
      <c r="U91" s="36"/>
      <c r="V91" s="37"/>
      <c r="W91" s="37"/>
    </row>
    <row r="92" spans="2:31">
      <c r="B92" s="25"/>
      <c r="D92" s="8"/>
      <c r="O92" s="8"/>
      <c r="P92" s="8"/>
      <c r="Q92" s="8"/>
      <c r="R92" s="8"/>
      <c r="S92" s="36"/>
      <c r="T92" s="36"/>
      <c r="U92" s="36"/>
      <c r="V92" s="37"/>
      <c r="W92" s="37"/>
    </row>
    <row r="93" spans="2:31">
      <c r="B93" s="25"/>
      <c r="D93" s="8"/>
      <c r="O93" s="8"/>
      <c r="P93" s="8"/>
      <c r="Q93" s="8"/>
      <c r="R93" s="8"/>
      <c r="S93" s="36"/>
      <c r="T93" s="36"/>
      <c r="U93" s="36"/>
      <c r="V93" s="37"/>
      <c r="W93" s="37"/>
    </row>
    <row r="94" spans="2:31">
      <c r="B94" s="25"/>
      <c r="D94" s="8"/>
      <c r="O94" s="8"/>
      <c r="P94" s="8"/>
      <c r="Q94" s="8"/>
      <c r="R94" s="8"/>
      <c r="S94" s="36"/>
      <c r="T94" s="36"/>
      <c r="U94" s="36"/>
      <c r="V94" s="37"/>
      <c r="W94" s="37"/>
    </row>
    <row r="95" spans="2:31">
      <c r="B95" s="25"/>
      <c r="D95" s="8"/>
      <c r="O95" s="8"/>
      <c r="P95" s="8"/>
      <c r="Q95" s="8"/>
      <c r="R95" s="8"/>
      <c r="S95" s="36"/>
      <c r="T95" s="36"/>
      <c r="U95" s="36"/>
      <c r="V95" s="37"/>
      <c r="W95" s="37"/>
    </row>
    <row r="96" spans="2:31">
      <c r="B96" s="25"/>
      <c r="D96" s="8"/>
      <c r="O96" s="8"/>
      <c r="P96" s="8"/>
      <c r="Q96" s="8"/>
      <c r="R96" s="8"/>
      <c r="S96" s="36"/>
      <c r="T96" s="36"/>
      <c r="U96" s="36"/>
      <c r="V96" s="37"/>
      <c r="W96" s="37"/>
    </row>
    <row r="97" spans="2:24">
      <c r="B97" s="25"/>
      <c r="D97" s="8"/>
      <c r="O97" s="8"/>
      <c r="P97" s="8"/>
      <c r="Q97" s="8"/>
      <c r="R97" s="8"/>
      <c r="S97" s="36"/>
      <c r="T97" s="36"/>
      <c r="U97" s="36"/>
      <c r="V97" s="37"/>
      <c r="W97" s="37"/>
    </row>
    <row r="98" spans="2:24">
      <c r="B98" s="25"/>
      <c r="D98" s="8"/>
      <c r="O98" s="8"/>
      <c r="P98" s="8"/>
      <c r="Q98" s="8"/>
      <c r="R98" s="8"/>
      <c r="S98" s="36"/>
      <c r="T98" s="36"/>
      <c r="U98" s="36"/>
      <c r="V98" s="37"/>
      <c r="W98" s="37"/>
    </row>
    <row r="99" spans="2:24">
      <c r="B99" s="25"/>
      <c r="D99" s="8"/>
      <c r="O99" s="8"/>
      <c r="P99" s="8"/>
      <c r="Q99" s="8"/>
      <c r="R99" s="8"/>
      <c r="S99" s="36"/>
      <c r="T99" s="36"/>
      <c r="U99" s="36"/>
      <c r="V99" s="37"/>
      <c r="W99" s="37"/>
    </row>
    <row r="100" spans="2:24">
      <c r="B100" s="25"/>
      <c r="D100" s="8"/>
      <c r="O100" s="8"/>
      <c r="P100" s="8"/>
      <c r="Q100" s="8"/>
      <c r="R100" s="8"/>
      <c r="S100" s="36"/>
      <c r="T100" s="36"/>
      <c r="U100" s="36"/>
      <c r="V100" s="37"/>
      <c r="W100" s="37"/>
    </row>
    <row r="101" spans="2:24">
      <c r="B101" s="25"/>
      <c r="C101" s="28"/>
      <c r="D101" s="28"/>
      <c r="E101" s="28"/>
      <c r="F101" s="28"/>
      <c r="G101" s="28"/>
      <c r="H101" s="28"/>
      <c r="I101" s="28"/>
      <c r="J101" s="28"/>
      <c r="K101" s="28"/>
      <c r="L101" s="28"/>
      <c r="M101" s="28"/>
      <c r="N101" s="28"/>
      <c r="O101" s="8"/>
      <c r="P101" s="28"/>
      <c r="Q101" s="8"/>
      <c r="R101" s="28"/>
      <c r="S101" s="38"/>
      <c r="T101" s="38"/>
      <c r="U101" s="38"/>
      <c r="V101" s="39"/>
      <c r="W101" s="40"/>
      <c r="X101" s="29"/>
    </row>
    <row r="102" spans="2:24">
      <c r="B102" s="25"/>
      <c r="C102" s="28"/>
      <c r="D102" s="28"/>
      <c r="E102" s="28"/>
      <c r="F102" s="28"/>
      <c r="G102" s="28"/>
      <c r="H102" s="28"/>
      <c r="I102" s="28"/>
      <c r="J102" s="28"/>
      <c r="K102" s="28"/>
      <c r="L102" s="28"/>
      <c r="M102" s="28"/>
      <c r="N102" s="28"/>
      <c r="O102" s="8"/>
      <c r="P102" s="28"/>
      <c r="Q102" s="8"/>
      <c r="R102" s="28"/>
      <c r="S102" s="38"/>
      <c r="T102" s="38"/>
      <c r="U102" s="38"/>
      <c r="V102" s="39"/>
      <c r="W102" s="40"/>
      <c r="X102" s="29"/>
    </row>
    <row r="103" spans="2:24">
      <c r="B103" s="25"/>
      <c r="C103" s="28"/>
      <c r="D103" s="28"/>
      <c r="E103" s="28"/>
      <c r="F103" s="28"/>
      <c r="G103" s="28"/>
      <c r="H103" s="28"/>
      <c r="I103" s="28"/>
      <c r="J103" s="28"/>
      <c r="K103" s="28"/>
      <c r="L103" s="28"/>
      <c r="M103" s="28"/>
      <c r="N103" s="28"/>
      <c r="O103" s="8"/>
      <c r="P103" s="28"/>
      <c r="Q103" s="8"/>
      <c r="R103" s="28"/>
      <c r="S103" s="38"/>
      <c r="T103" s="38"/>
      <c r="U103" s="38"/>
      <c r="V103" s="39"/>
      <c r="W103" s="40"/>
      <c r="X103" s="29"/>
    </row>
    <row r="104" spans="2:24">
      <c r="B104" s="25"/>
      <c r="C104" s="28"/>
      <c r="D104" s="28"/>
      <c r="E104" s="28"/>
      <c r="F104" s="28"/>
      <c r="G104" s="28"/>
      <c r="H104" s="28"/>
      <c r="I104" s="28"/>
      <c r="J104" s="28"/>
      <c r="K104" s="28"/>
      <c r="L104" s="28"/>
      <c r="M104" s="28"/>
      <c r="N104" s="28"/>
      <c r="O104" s="8"/>
      <c r="P104" s="28"/>
      <c r="Q104" s="8"/>
      <c r="R104" s="28"/>
      <c r="S104" s="38"/>
      <c r="T104" s="38"/>
      <c r="U104" s="38"/>
      <c r="V104" s="39"/>
      <c r="W104" s="40"/>
      <c r="X104" s="29"/>
    </row>
    <row r="105" spans="2:24">
      <c r="B105" s="25"/>
      <c r="D105" s="8"/>
      <c r="O105" s="8"/>
      <c r="P105" s="8"/>
      <c r="Q105" s="8"/>
      <c r="R105" s="8"/>
      <c r="S105" s="36"/>
      <c r="T105" s="36"/>
      <c r="U105" s="36"/>
      <c r="V105" s="37"/>
      <c r="W105" s="37"/>
    </row>
    <row r="106" spans="2:24">
      <c r="B106" s="25"/>
      <c r="D106" s="8"/>
      <c r="O106" s="8"/>
      <c r="P106" s="8"/>
      <c r="Q106" s="8"/>
      <c r="R106" s="8"/>
      <c r="S106" s="36"/>
      <c r="T106" s="36"/>
      <c r="U106" s="36"/>
      <c r="V106" s="37"/>
      <c r="W106" s="37"/>
    </row>
    <row r="107" spans="2:24">
      <c r="B107" s="27"/>
      <c r="C107" s="28"/>
      <c r="D107" s="28"/>
      <c r="E107" s="28"/>
      <c r="F107" s="28"/>
      <c r="G107" s="28"/>
      <c r="H107" s="28"/>
      <c r="I107" s="28"/>
      <c r="J107" s="28"/>
      <c r="K107" s="28"/>
      <c r="L107" s="28"/>
      <c r="M107" s="28"/>
      <c r="N107" s="28"/>
      <c r="O107" s="8"/>
      <c r="P107" s="28"/>
      <c r="Q107" s="8"/>
      <c r="R107" s="28"/>
      <c r="S107" s="38"/>
      <c r="T107" s="38"/>
      <c r="U107" s="38"/>
      <c r="V107" s="39"/>
      <c r="W107" s="40"/>
      <c r="X107" s="29"/>
    </row>
    <row r="108" spans="2:24">
      <c r="B108" s="27"/>
      <c r="C108" s="28"/>
      <c r="D108" s="28"/>
      <c r="E108" s="28"/>
      <c r="F108" s="28"/>
      <c r="G108" s="28"/>
      <c r="H108" s="28"/>
      <c r="I108" s="28"/>
      <c r="J108" s="28"/>
      <c r="K108" s="28"/>
      <c r="L108" s="28"/>
      <c r="M108" s="28"/>
      <c r="N108" s="28"/>
      <c r="O108" s="8"/>
      <c r="P108" s="28"/>
      <c r="Q108" s="8"/>
      <c r="R108" s="28"/>
      <c r="S108" s="38"/>
      <c r="T108" s="38"/>
      <c r="U108" s="38"/>
      <c r="V108" s="39"/>
      <c r="W108" s="40"/>
      <c r="X108" s="29"/>
    </row>
    <row r="109" spans="2:24">
      <c r="B109" s="25"/>
      <c r="C109" s="28"/>
      <c r="D109" s="28"/>
      <c r="E109" s="28"/>
      <c r="F109" s="28"/>
      <c r="G109" s="28"/>
      <c r="H109" s="28"/>
      <c r="I109" s="28"/>
      <c r="J109" s="28"/>
      <c r="K109" s="28"/>
      <c r="L109" s="28"/>
      <c r="M109" s="28"/>
      <c r="N109" s="28"/>
      <c r="O109" s="8"/>
      <c r="P109" s="28"/>
      <c r="Q109" s="8"/>
      <c r="R109" s="28"/>
      <c r="S109" s="38"/>
      <c r="T109" s="38"/>
      <c r="U109" s="38"/>
      <c r="V109" s="39"/>
      <c r="W109" s="40"/>
      <c r="X109" s="29"/>
    </row>
    <row r="110" spans="2:24">
      <c r="B110" s="25"/>
      <c r="C110" s="28"/>
      <c r="D110" s="28"/>
      <c r="E110" s="28"/>
      <c r="F110" s="28"/>
      <c r="G110" s="28"/>
      <c r="H110" s="28"/>
      <c r="I110" s="28"/>
      <c r="J110" s="28"/>
      <c r="K110" s="28"/>
      <c r="L110" s="28"/>
      <c r="M110" s="28"/>
      <c r="N110" s="28"/>
      <c r="O110" s="8"/>
      <c r="P110" s="28"/>
      <c r="Q110" s="8"/>
      <c r="R110" s="28"/>
      <c r="S110" s="38"/>
      <c r="T110" s="38"/>
      <c r="U110" s="38"/>
      <c r="V110" s="39"/>
      <c r="W110" s="40"/>
      <c r="X110" s="29"/>
    </row>
    <row r="111" spans="2:24">
      <c r="B111" s="25"/>
      <c r="C111" s="28"/>
      <c r="D111" s="28"/>
      <c r="E111" s="28"/>
      <c r="F111" s="28"/>
      <c r="G111" s="28"/>
      <c r="H111" s="28"/>
      <c r="I111" s="28"/>
      <c r="J111" s="28"/>
      <c r="K111" s="28"/>
      <c r="L111" s="28"/>
      <c r="M111" s="28"/>
      <c r="N111" s="28"/>
      <c r="O111" s="8"/>
      <c r="P111" s="28"/>
      <c r="Q111" s="8"/>
      <c r="R111" s="28"/>
      <c r="S111" s="38"/>
      <c r="T111" s="38"/>
      <c r="U111" s="38"/>
      <c r="V111" s="39"/>
      <c r="W111" s="40"/>
      <c r="X111" s="29"/>
    </row>
    <row r="112" spans="2:24">
      <c r="B112" s="25"/>
      <c r="C112" s="28"/>
      <c r="D112" s="28"/>
      <c r="E112" s="28"/>
      <c r="F112" s="28"/>
      <c r="G112" s="28"/>
      <c r="H112" s="28"/>
      <c r="I112" s="28"/>
      <c r="J112" s="28"/>
      <c r="K112" s="28"/>
      <c r="L112" s="28"/>
      <c r="M112" s="28"/>
      <c r="N112" s="28"/>
      <c r="O112" s="8"/>
      <c r="P112" s="28"/>
      <c r="Q112" s="8"/>
      <c r="R112" s="28"/>
      <c r="S112" s="38"/>
      <c r="T112" s="38"/>
      <c r="U112" s="38"/>
      <c r="V112" s="39"/>
      <c r="W112" s="40"/>
      <c r="X112" s="29"/>
    </row>
    <row r="113" spans="2:24">
      <c r="B113" s="25"/>
      <c r="C113" s="28"/>
      <c r="D113" s="28"/>
      <c r="E113" s="28"/>
      <c r="F113" s="28"/>
      <c r="G113" s="28"/>
      <c r="H113" s="28"/>
      <c r="I113" s="28"/>
      <c r="J113" s="28"/>
      <c r="K113" s="28"/>
      <c r="L113" s="28"/>
      <c r="M113" s="28"/>
      <c r="N113" s="28"/>
      <c r="O113" s="8"/>
      <c r="P113" s="28"/>
      <c r="Q113" s="8"/>
      <c r="R113" s="28"/>
      <c r="S113" s="38"/>
      <c r="T113" s="38"/>
      <c r="U113" s="38"/>
      <c r="V113" s="39"/>
      <c r="W113" s="40"/>
      <c r="X113" s="29"/>
    </row>
    <row r="114" spans="2:24">
      <c r="B114" s="25"/>
      <c r="C114" s="28"/>
      <c r="D114" s="28"/>
      <c r="E114" s="28"/>
      <c r="F114" s="28"/>
      <c r="G114" s="28"/>
      <c r="H114" s="28"/>
      <c r="I114" s="28"/>
      <c r="J114" s="28"/>
      <c r="K114" s="28"/>
      <c r="L114" s="28"/>
      <c r="M114" s="28"/>
      <c r="N114" s="28"/>
      <c r="O114" s="8"/>
      <c r="P114" s="28"/>
      <c r="Q114" s="8"/>
      <c r="R114" s="28"/>
      <c r="S114" s="38"/>
      <c r="T114" s="38"/>
      <c r="U114" s="38"/>
      <c r="V114" s="39"/>
      <c r="W114" s="40"/>
      <c r="X114" s="29"/>
    </row>
    <row r="115" spans="2:24">
      <c r="B115" s="25"/>
      <c r="C115" s="28"/>
      <c r="D115" s="28"/>
      <c r="E115" s="28"/>
      <c r="F115" s="28"/>
      <c r="G115" s="28"/>
      <c r="H115" s="28"/>
      <c r="I115" s="28"/>
      <c r="J115" s="28"/>
      <c r="K115" s="28"/>
      <c r="L115" s="28"/>
      <c r="M115" s="28"/>
      <c r="N115" s="28"/>
      <c r="O115" s="8"/>
      <c r="P115" s="28"/>
      <c r="Q115" s="8"/>
      <c r="R115" s="28"/>
      <c r="S115" s="38"/>
      <c r="T115" s="38"/>
      <c r="U115" s="38"/>
      <c r="V115" s="39"/>
      <c r="W115" s="40"/>
      <c r="X115" s="29"/>
    </row>
    <row r="116" spans="2:24">
      <c r="B116" s="25"/>
      <c r="D116" s="8"/>
      <c r="O116" s="8"/>
      <c r="P116" s="8"/>
      <c r="Q116" s="8"/>
      <c r="R116" s="8"/>
      <c r="S116" s="41"/>
      <c r="T116" s="41"/>
      <c r="U116" s="41"/>
      <c r="V116" s="42"/>
      <c r="W116" s="37"/>
    </row>
    <row r="117" spans="2:24">
      <c r="B117" s="25"/>
      <c r="D117" s="8"/>
      <c r="O117" s="8"/>
      <c r="P117" s="8"/>
      <c r="Q117" s="8"/>
      <c r="R117" s="8"/>
      <c r="S117" s="41"/>
      <c r="T117" s="41"/>
      <c r="U117" s="41"/>
      <c r="V117" s="42"/>
      <c r="W117" s="37"/>
    </row>
    <row r="118" spans="2:24">
      <c r="B118" s="27"/>
      <c r="D118" s="8"/>
      <c r="O118" s="8"/>
      <c r="P118" s="8"/>
      <c r="Q118" s="8"/>
      <c r="R118" s="8"/>
      <c r="S118" s="41"/>
      <c r="T118" s="41"/>
      <c r="U118" s="41"/>
      <c r="V118" s="42"/>
      <c r="W118" s="37"/>
    </row>
    <row r="119" spans="2:24">
      <c r="B119" s="27"/>
      <c r="D119" s="8"/>
      <c r="O119" s="8"/>
      <c r="P119" s="8"/>
      <c r="Q119" s="8"/>
      <c r="R119" s="8"/>
      <c r="S119" s="41"/>
      <c r="T119" s="41"/>
      <c r="U119" s="41"/>
      <c r="V119" s="42"/>
      <c r="W119" s="37"/>
    </row>
    <row r="120" spans="2:24">
      <c r="B120" s="27"/>
      <c r="D120" s="8"/>
      <c r="O120" s="8"/>
      <c r="P120" s="8"/>
      <c r="Q120" s="8"/>
      <c r="R120" s="8"/>
      <c r="S120" s="41"/>
      <c r="T120" s="41"/>
      <c r="U120" s="41"/>
      <c r="V120" s="42"/>
      <c r="W120" s="37"/>
    </row>
    <row r="121" spans="2:24">
      <c r="B121" s="27"/>
      <c r="D121" s="8"/>
      <c r="O121" s="8"/>
      <c r="P121" s="8"/>
      <c r="Q121" s="8"/>
      <c r="R121" s="8"/>
      <c r="S121" s="41"/>
      <c r="T121" s="41"/>
      <c r="U121" s="41"/>
      <c r="V121" s="42"/>
      <c r="W121" s="37"/>
    </row>
    <row r="122" spans="2:24">
      <c r="B122" s="27"/>
      <c r="D122" s="8"/>
      <c r="O122" s="8"/>
      <c r="P122" s="8"/>
      <c r="Q122" s="8"/>
      <c r="R122" s="8"/>
      <c r="S122" s="41"/>
      <c r="T122" s="41"/>
      <c r="U122" s="41"/>
      <c r="V122" s="42"/>
      <c r="W122" s="37"/>
    </row>
    <row r="123" spans="2:24">
      <c r="B123" s="27"/>
      <c r="C123" s="28"/>
      <c r="D123" s="28"/>
      <c r="E123" s="28"/>
      <c r="F123" s="28"/>
      <c r="G123" s="28"/>
      <c r="H123" s="28"/>
      <c r="I123" s="28"/>
      <c r="J123" s="28"/>
      <c r="K123" s="28"/>
      <c r="L123" s="28"/>
      <c r="M123" s="28"/>
      <c r="N123" s="28"/>
      <c r="O123" s="8"/>
      <c r="P123" s="28"/>
      <c r="Q123" s="8"/>
      <c r="R123" s="28"/>
      <c r="S123" s="38"/>
      <c r="T123" s="38"/>
      <c r="U123" s="38"/>
      <c r="V123" s="39"/>
      <c r="W123" s="40"/>
      <c r="X123" s="29"/>
    </row>
    <row r="124" spans="2:24">
      <c r="B124" s="27"/>
      <c r="C124" s="28"/>
      <c r="D124" s="30"/>
      <c r="E124" s="28"/>
      <c r="F124" s="28"/>
      <c r="G124" s="28"/>
      <c r="H124" s="28"/>
      <c r="I124" s="28"/>
      <c r="J124" s="28"/>
      <c r="K124" s="28"/>
      <c r="L124" s="28"/>
      <c r="M124" s="28"/>
      <c r="N124" s="28"/>
      <c r="P124" s="29"/>
      <c r="R124" s="29"/>
      <c r="S124" s="38"/>
      <c r="T124" s="38"/>
      <c r="U124" s="38"/>
      <c r="V124" s="39"/>
      <c r="W124" s="43"/>
      <c r="X124" s="29"/>
    </row>
    <row r="125" spans="2:24">
      <c r="B125" s="25"/>
      <c r="C125" s="28"/>
      <c r="D125" s="30"/>
      <c r="E125" s="28"/>
      <c r="F125" s="28"/>
      <c r="G125" s="28"/>
      <c r="H125" s="28"/>
      <c r="I125" s="28"/>
      <c r="J125" s="28"/>
      <c r="K125" s="28"/>
      <c r="L125" s="28"/>
      <c r="M125" s="28"/>
      <c r="N125" s="28"/>
      <c r="P125" s="29"/>
      <c r="R125" s="29"/>
      <c r="S125" s="38"/>
      <c r="T125" s="38"/>
      <c r="U125" s="38"/>
      <c r="V125" s="39"/>
      <c r="W125" s="43"/>
      <c r="X125" s="29"/>
    </row>
    <row r="126" spans="2:24">
      <c r="B126" s="25"/>
    </row>
    <row r="127" spans="2:24">
      <c r="B127" s="25"/>
    </row>
    <row r="128" spans="2:24">
      <c r="B128" s="27"/>
    </row>
  </sheetData>
  <sortState xmlns:xlrd2="http://schemas.microsoft.com/office/spreadsheetml/2017/richdata2" ref="A4:AE128">
    <sortCondition ref="D4:D128"/>
    <sortCondition ref="F4:F128"/>
  </sortState>
  <mergeCells count="2">
    <mergeCell ref="D2:W2"/>
    <mergeCell ref="D1:W1"/>
  </mergeCells>
  <hyperlinks>
    <hyperlink ref="M52" r:id="rId1" display="https://linkprotect.cudasvc.com/url?a=https%3a%2f%2fseconncog.sharepoint.com%2f%3af%3a%2fg%2fEh1_9OL9QTFAsz5zvqYvNGQBpsHCiKorG8b7HqZzKJavlQ&amp;c=E,1,l2Km9hhUhrUjd8k1MMp60XlEYHW8B9pglFBwiSBTp75lmHP41sTlFyxxmMFVKwPL_je3X_xDsLz5rJ-8Du6Jd4K_yL68nxj0ByCCt33QOQ,,&amp;typo=1" xr:uid="{B26F3AE3-082A-494A-B2C8-E504E497EAE0}"/>
    <hyperlink ref="M53" r:id="rId2" display="https://linkprotect.cudasvc.com/url?a=https%3a%2f%2fseconncog.sharepoint.com%2f%3af%3a%2fg%2fEh1_9OL9QTFAsz5zvqYvNGQBpsHCiKorG8b7HqZzKJavlQ&amp;c=E,1,l2Km9hhUhrUjd8k1MMp60XlEYHW8B9pglFBwiSBTp75lmHP41sTlFyxxmMFVKwPL_je3X_xDsLz5rJ-8Du6Jd4K_yL68nxj0ByCCt33QOQ,,&amp;typo=1" xr:uid="{077B70E4-3602-4125-93DC-AC343E99FBAA}"/>
    <hyperlink ref="M10" r:id="rId3" display="https://linkprotect.cudasvc.com/url?a=https%3a%2f%2fseconncog.sharepoint.com%2f%3af%3a%2fg%2fEtAk8Ut-9zlFqn1Gwog94bYB1mq06XwtNz27UUD2tuq9nA&amp;c=E,1,28aWWWEvkoQAqnYqc3QhYeQzLPGvRJ6EvPi7KnSZiniDpZQRgiNH332zh4jrPsumKkbybqXqdtxfvuRR92RtF10Xz3mLAZ_dacMMOEzYcCcCjirj3_oRjvVckwA,&amp;typo=1" xr:uid="{736734F8-148E-4071-9349-527508362B62}"/>
    <hyperlink ref="M29" r:id="rId4" display="https://linkprotect.cudasvc.com/url?a=https%3a%2f%2fseconncog.sharepoint.com%2f%3af%3a%2fg%2fEqzypW2eFaBDlSf6rdbcvFgBsW-W00S0lSUNUY0gBRZvsQ&amp;c=E,1,J9ljJcMQt02HKodAynXD-8OohleENOb2DfQlyuf_VO3pY0BqXWfwLHZ0zDAraE2DQAs9yaAwGfpEylUl2GcBMhbf-3wXTx7uQt6lyW-OdQq60ik,&amp;typo=1" xr:uid="{C109B3A6-25E7-4C30-A122-C25D02256A20}"/>
    <hyperlink ref="M11" r:id="rId5" display="https://linkprotect.cudasvc.com/url?a=https%3a%2f%2fseconncog.sharepoint.com%2f%3af%3a%2fg%2fEtAk8Ut-9zlFqn1Gwog94bYB1mq06XwtNz27UUD2tuq9nA&amp;c=E,1,28aWWWEvkoQAqnYqc3QhYeQzLPGvRJ6EvPi7KnSZiniDpZQRgiNH332zh4jrPsumKkbybqXqdtxfvuRR92RtF10Xz3mLAZ_dacMMOEzYcCcCjirj3_oRjvVckwA,&amp;typo=1" xr:uid="{2589D438-DB4B-4CF2-9A0D-7B96618769E9}"/>
    <hyperlink ref="M42" r:id="rId6" display="../../../../:f:/g/EvxoruZS8HBHqgsDNRx2U44BSVh9JtFl87B8bkdht02UvQ?e=qcJ9Eo" xr:uid="{61ADAE7B-D3BA-4143-B66A-C641B25C4968}"/>
    <hyperlink ref="M70" r:id="rId7" display="../../../../:f:/g/EpqeStu8yp1GrLTaA--idWwBNu7H8VBKnovYgDce2w-LPA?e=cMlgt5" xr:uid="{8D6B7BD7-B2DD-4D35-8ADC-D76BA17D47B0}"/>
    <hyperlink ref="M23" r:id="rId8" display="../../../../:b:/g/EWn8Z1X6GG9OlwXkJv95dVIBb3zfITIAJQgp7EXMTpGahQ?e=jqlbbL" xr:uid="{93582EA4-FBDE-4A00-8AD2-D2D9A5FEEC09}"/>
    <hyperlink ref="M37" r:id="rId9" display="../../../../:b:/g/EUYPtrD1c6dPqXhOTjek-iABbMVhUmzHthuLFKpQhnZCbA?e=exiFUd" xr:uid="{686F0EDE-6108-4283-B2AB-9A3DF58E1CEB}"/>
    <hyperlink ref="M6" r:id="rId10" display="../../../../:f:/g/EkhG4fZHENhLn7n0TOF8iVoBP1J0u9pohB9DwWjhEnqAyQ?e=8fWAck" xr:uid="{676B3C78-DBD1-4488-88BD-3C0294BAD7E5}"/>
    <hyperlink ref="M7" r:id="rId11" display="../../../../:f:/g/EkVQu6V-57tHj_O5_TQ4qJwBBb28kDy9hfcdKgPH8KYwIg?e=cLBPql" xr:uid="{ECC207FC-5C98-4083-A2EF-B383FF6AB7AA}"/>
    <hyperlink ref="M26" r:id="rId12" display="../../../../:f:/g/Eo2Yqdk2fSdOoTKDvEKoGZcBnk3oLU0eG-LPZx7bEJ-jZg?e=85Ghnb" xr:uid="{6F7A3325-F65B-48A8-BAF4-22BD1D1EB1B0}"/>
    <hyperlink ref="M49" r:id="rId13" display="../../../../:f:/g/EtEn-JtAIcZCmefa8a14WGABPeR5pZYThjuJx7kH7y0Zqg?e=k94q1y" xr:uid="{907C367F-4741-4C29-9DFA-D449C8EC8EAF}"/>
    <hyperlink ref="M38" r:id="rId14" display="../../../../:f:/g/EihPAeKTUcxLhP20Mj9ObOoBav-W3KiqsBDbYEREZdttvQ?e=03DA9D" xr:uid="{9A4DA9A8-0601-44AE-856C-EE354383E035}"/>
    <hyperlink ref="M25" r:id="rId15" display="https://www.tritowntrail.com/" xr:uid="{49E1AAFD-6292-4A65-A490-122E1B681FEB}"/>
  </hyperlinks>
  <printOptions gridLines="1"/>
  <pageMargins left="0.25" right="0.25" top="0.75" bottom="0.75" header="0.3" footer="0.3"/>
  <pageSetup scale="49" fitToHeight="0" orientation="landscape" horizontalDpi="1200" verticalDpi="1200"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2D1B4-984C-4A46-922A-D315EE88615F}">
  <sheetPr>
    <pageSetUpPr fitToPage="1"/>
  </sheetPr>
  <dimension ref="A1:AG39"/>
  <sheetViews>
    <sheetView topLeftCell="C1" workbookViewId="0">
      <pane ySplit="4" topLeftCell="A5" activePane="bottomLeft" state="frozen"/>
      <selection pane="bottomLeft" activeCell="C1" sqref="C1:R1"/>
    </sheetView>
  </sheetViews>
  <sheetFormatPr defaultRowHeight="15"/>
  <cols>
    <col min="1" max="1" width="2.85546875" style="69" hidden="1" customWidth="1"/>
    <col min="2" max="2" width="4.28515625" style="69" hidden="1" customWidth="1"/>
    <col min="3" max="4" width="14.7109375" style="69" customWidth="1"/>
    <col min="5" max="5" width="2.7109375" style="69" hidden="1" customWidth="1"/>
    <col min="6" max="6" width="43" style="69" customWidth="1"/>
    <col min="7" max="10" width="9.140625" style="69" hidden="1" customWidth="1"/>
    <col min="11" max="11" width="8.7109375" style="69" customWidth="1"/>
    <col min="12" max="12" width="9.140625" style="69" hidden="1" customWidth="1"/>
    <col min="13" max="13" width="5.7109375" style="69" hidden="1" customWidth="1"/>
    <col min="14" max="14" width="16.140625" style="73" customWidth="1"/>
    <col min="15" max="16" width="13.85546875" style="72" customWidth="1"/>
    <col min="17" max="18" width="15.28515625" style="73" customWidth="1"/>
    <col min="19" max="19" width="4.7109375" style="74" customWidth="1"/>
    <col min="20" max="23" width="9.140625" style="69"/>
    <col min="24" max="26" width="15" style="69" hidden="1" customWidth="1"/>
    <col min="27" max="27" width="14.28515625" style="69" customWidth="1"/>
    <col min="28" max="28" width="17.5703125" style="73" customWidth="1"/>
    <col min="29" max="29" width="16.85546875" style="69" customWidth="1"/>
    <col min="30" max="16384" width="9.140625" style="69"/>
  </cols>
  <sheetData>
    <row r="1" spans="1:33">
      <c r="C1" s="248" t="s">
        <v>0</v>
      </c>
      <c r="D1" s="248"/>
      <c r="E1" s="248"/>
      <c r="F1" s="248"/>
      <c r="G1" s="248"/>
      <c r="H1" s="248"/>
      <c r="I1" s="248"/>
      <c r="J1" s="248"/>
      <c r="K1" s="248"/>
      <c r="L1" s="248"/>
      <c r="M1" s="248"/>
      <c r="N1" s="248"/>
      <c r="O1" s="248"/>
      <c r="P1" s="248"/>
      <c r="Q1" s="248"/>
      <c r="R1" s="248"/>
    </row>
    <row r="2" spans="1:33" s="98" customFormat="1">
      <c r="B2" s="99"/>
      <c r="C2" s="242" t="s">
        <v>380</v>
      </c>
      <c r="D2" s="242"/>
      <c r="E2" s="242"/>
      <c r="F2" s="242"/>
      <c r="G2" s="242"/>
      <c r="H2" s="242"/>
      <c r="I2" s="242"/>
      <c r="J2" s="242"/>
      <c r="K2" s="242"/>
      <c r="L2" s="242"/>
      <c r="M2" s="242"/>
      <c r="N2" s="242"/>
      <c r="O2" s="242"/>
      <c r="P2" s="242"/>
      <c r="Q2" s="242"/>
      <c r="R2" s="242"/>
      <c r="S2" s="153"/>
      <c r="AB2" s="100"/>
    </row>
    <row r="3" spans="1:33" s="98" customFormat="1">
      <c r="B3" s="99"/>
      <c r="C3" s="243" t="s">
        <v>381</v>
      </c>
      <c r="D3" s="243"/>
      <c r="E3" s="243"/>
      <c r="F3" s="243"/>
      <c r="G3" s="243"/>
      <c r="H3" s="243"/>
      <c r="I3" s="243"/>
      <c r="J3" s="243"/>
      <c r="K3" s="243"/>
      <c r="L3" s="243"/>
      <c r="M3" s="243"/>
      <c r="N3" s="243"/>
      <c r="O3" s="243"/>
      <c r="P3" s="243"/>
      <c r="Q3" s="243"/>
      <c r="R3" s="243"/>
      <c r="S3" s="153"/>
      <c r="AB3" s="100"/>
    </row>
    <row r="4" spans="1:33" s="98" customFormat="1" ht="31.5" customHeight="1">
      <c r="A4" s="101" t="s">
        <v>382</v>
      </c>
      <c r="B4" s="102" t="s">
        <v>3</v>
      </c>
      <c r="C4" s="103" t="s">
        <v>4</v>
      </c>
      <c r="D4" s="103" t="s">
        <v>5</v>
      </c>
      <c r="E4" s="103" t="s">
        <v>383</v>
      </c>
      <c r="F4" s="103" t="s">
        <v>7</v>
      </c>
      <c r="G4" s="103" t="s">
        <v>8</v>
      </c>
      <c r="H4" s="103" t="s">
        <v>384</v>
      </c>
      <c r="I4" s="103" t="s">
        <v>385</v>
      </c>
      <c r="J4" s="103" t="s">
        <v>11</v>
      </c>
      <c r="K4" s="103" t="s">
        <v>12</v>
      </c>
      <c r="L4" s="103"/>
      <c r="M4" s="104"/>
      <c r="N4" s="105" t="s">
        <v>19</v>
      </c>
      <c r="O4" s="106" t="s">
        <v>20</v>
      </c>
      <c r="P4" s="106" t="s">
        <v>21</v>
      </c>
      <c r="Q4" s="105" t="s">
        <v>22</v>
      </c>
      <c r="R4" s="107" t="s">
        <v>23</v>
      </c>
      <c r="S4" s="154"/>
      <c r="T4" s="102" t="s">
        <v>386</v>
      </c>
      <c r="U4" s="102" t="s">
        <v>387</v>
      </c>
      <c r="V4" s="102" t="s">
        <v>388</v>
      </c>
      <c r="W4" s="102" t="s">
        <v>389</v>
      </c>
      <c r="X4" s="102" t="s">
        <v>390</v>
      </c>
      <c r="Y4" s="102"/>
      <c r="Z4" s="102"/>
      <c r="AA4" s="102" t="s">
        <v>391</v>
      </c>
      <c r="AB4" s="108" t="s">
        <v>392</v>
      </c>
      <c r="AC4" s="102" t="s">
        <v>393</v>
      </c>
      <c r="AD4" s="102" t="s">
        <v>394</v>
      </c>
      <c r="AE4" s="102"/>
      <c r="AF4" s="109"/>
      <c r="AG4" s="109"/>
    </row>
    <row r="5" spans="1:33" s="110" customFormat="1">
      <c r="A5" s="1">
        <v>70</v>
      </c>
      <c r="B5" s="1" t="s">
        <v>395</v>
      </c>
      <c r="C5" s="1" t="s">
        <v>396</v>
      </c>
      <c r="D5" s="1">
        <v>78</v>
      </c>
      <c r="E5" s="1"/>
      <c r="F5" s="1" t="s">
        <v>397</v>
      </c>
      <c r="G5" s="1" t="s">
        <v>398</v>
      </c>
      <c r="H5" s="1" t="s">
        <v>399</v>
      </c>
      <c r="I5" s="1"/>
      <c r="J5" s="1" t="s">
        <v>400</v>
      </c>
      <c r="K5" s="1" t="s">
        <v>401</v>
      </c>
      <c r="L5" s="1"/>
      <c r="N5" s="111">
        <v>56000000</v>
      </c>
      <c r="O5" s="112"/>
      <c r="P5" s="112"/>
      <c r="Q5" s="111">
        <v>56000000</v>
      </c>
      <c r="R5" s="113"/>
      <c r="S5" s="155"/>
      <c r="T5" s="1"/>
      <c r="U5" s="1"/>
      <c r="V5" s="1"/>
      <c r="W5" s="1"/>
      <c r="X5" s="1"/>
      <c r="Y5" s="1"/>
      <c r="Z5" s="1"/>
      <c r="AA5" s="1"/>
      <c r="AB5" s="150" t="s">
        <v>375</v>
      </c>
      <c r="AC5" s="1"/>
      <c r="AD5" s="114"/>
      <c r="AE5" s="114"/>
      <c r="AF5" s="115"/>
      <c r="AG5" s="115"/>
    </row>
    <row r="6" spans="1:33" s="110" customFormat="1">
      <c r="A6" s="1">
        <v>71</v>
      </c>
      <c r="B6" s="1" t="s">
        <v>402</v>
      </c>
      <c r="C6" s="1" t="s">
        <v>396</v>
      </c>
      <c r="D6" s="1">
        <v>78</v>
      </c>
      <c r="E6" s="1"/>
      <c r="F6" s="1" t="s">
        <v>403</v>
      </c>
      <c r="G6" s="1" t="s">
        <v>398</v>
      </c>
      <c r="H6" s="1" t="s">
        <v>404</v>
      </c>
      <c r="I6" s="1"/>
      <c r="J6" s="1" t="s">
        <v>400</v>
      </c>
      <c r="K6" s="1" t="s">
        <v>401</v>
      </c>
      <c r="L6" s="1"/>
      <c r="N6" s="111">
        <v>56000000</v>
      </c>
      <c r="O6" s="112"/>
      <c r="P6" s="112"/>
      <c r="Q6" s="111">
        <v>56000000</v>
      </c>
      <c r="R6" s="113"/>
      <c r="S6" s="155"/>
      <c r="T6" s="1"/>
      <c r="U6" s="1">
        <v>43</v>
      </c>
      <c r="V6" s="1">
        <v>20</v>
      </c>
      <c r="W6" s="1"/>
      <c r="X6" s="1"/>
      <c r="Y6" s="1"/>
      <c r="Z6" s="1"/>
      <c r="AA6" s="116">
        <v>1302326</v>
      </c>
      <c r="AB6" s="111">
        <v>26046512</v>
      </c>
      <c r="AC6" s="117">
        <v>0.47</v>
      </c>
      <c r="AD6" s="114"/>
      <c r="AE6" s="114"/>
      <c r="AF6" s="115"/>
      <c r="AG6" s="115"/>
    </row>
    <row r="7" spans="1:33" s="110" customFormat="1">
      <c r="A7" s="1">
        <v>72</v>
      </c>
      <c r="B7" s="1" t="s">
        <v>183</v>
      </c>
      <c r="C7" s="1" t="s">
        <v>396</v>
      </c>
      <c r="D7" s="1">
        <v>78</v>
      </c>
      <c r="E7" s="1"/>
      <c r="F7" s="1" t="s">
        <v>405</v>
      </c>
      <c r="G7" s="1" t="s">
        <v>406</v>
      </c>
      <c r="H7" s="1" t="s">
        <v>405</v>
      </c>
      <c r="I7" s="1"/>
      <c r="J7" s="1" t="s">
        <v>407</v>
      </c>
      <c r="K7" s="1" t="s">
        <v>401</v>
      </c>
      <c r="L7" s="1"/>
      <c r="N7" s="111">
        <v>25000000</v>
      </c>
      <c r="O7" s="112"/>
      <c r="P7" s="112"/>
      <c r="Q7" s="111">
        <v>25000000</v>
      </c>
      <c r="R7" s="113"/>
      <c r="S7" s="155"/>
      <c r="T7" s="1"/>
      <c r="U7" s="1">
        <v>43</v>
      </c>
      <c r="V7" s="1">
        <v>20</v>
      </c>
      <c r="W7" s="1"/>
      <c r="X7" s="1"/>
      <c r="Y7" s="1"/>
      <c r="Z7" s="1"/>
      <c r="AA7" s="116">
        <v>581395</v>
      </c>
      <c r="AB7" s="111">
        <v>11627907</v>
      </c>
      <c r="AC7" s="117">
        <v>0.47</v>
      </c>
      <c r="AD7" s="114"/>
      <c r="AE7" s="114"/>
      <c r="AF7" s="115"/>
      <c r="AG7" s="115"/>
    </row>
    <row r="8" spans="1:33" s="110" customFormat="1">
      <c r="A8" s="118">
        <v>73</v>
      </c>
      <c r="B8" s="118" t="s">
        <v>408</v>
      </c>
      <c r="C8" s="1" t="s">
        <v>396</v>
      </c>
      <c r="D8" s="1">
        <v>80</v>
      </c>
      <c r="E8" s="1"/>
      <c r="F8" s="1" t="s">
        <v>409</v>
      </c>
      <c r="G8" s="1" t="s">
        <v>410</v>
      </c>
      <c r="H8" s="1" t="s">
        <v>409</v>
      </c>
      <c r="I8" s="1"/>
      <c r="J8" s="1" t="s">
        <v>407</v>
      </c>
      <c r="K8" s="1" t="s">
        <v>401</v>
      </c>
      <c r="L8" s="1"/>
      <c r="N8" s="111">
        <v>5000000</v>
      </c>
      <c r="O8" s="112"/>
      <c r="P8" s="112"/>
      <c r="Q8" s="111">
        <v>5000000</v>
      </c>
      <c r="R8" s="113"/>
      <c r="S8" s="155"/>
      <c r="T8" s="1"/>
      <c r="U8" s="1">
        <v>43</v>
      </c>
      <c r="V8" s="1">
        <v>20</v>
      </c>
      <c r="W8" s="1"/>
      <c r="X8" s="1"/>
      <c r="Y8" s="1"/>
      <c r="Z8" s="1"/>
      <c r="AA8" s="116">
        <v>116279</v>
      </c>
      <c r="AB8" s="111">
        <v>2325581</v>
      </c>
      <c r="AC8" s="117">
        <v>0.47</v>
      </c>
      <c r="AD8" s="114"/>
      <c r="AE8" s="114"/>
      <c r="AF8" s="115"/>
      <c r="AG8" s="115"/>
    </row>
    <row r="9" spans="1:33" s="110" customFormat="1">
      <c r="A9" s="1">
        <v>74</v>
      </c>
      <c r="B9" s="1" t="s">
        <v>396</v>
      </c>
      <c r="C9" s="1" t="s">
        <v>411</v>
      </c>
      <c r="D9" s="1" t="s">
        <v>412</v>
      </c>
      <c r="E9" s="1"/>
      <c r="F9" s="1" t="s">
        <v>413</v>
      </c>
      <c r="G9" s="1" t="s">
        <v>411</v>
      </c>
      <c r="H9" s="1" t="s">
        <v>413</v>
      </c>
      <c r="I9" s="1"/>
      <c r="J9" s="1" t="s">
        <v>414</v>
      </c>
      <c r="K9" s="1" t="s">
        <v>401</v>
      </c>
      <c r="L9" s="1"/>
      <c r="N9" s="111">
        <v>1000000</v>
      </c>
      <c r="O9" s="112"/>
      <c r="P9" s="112"/>
      <c r="Q9" s="111">
        <v>1000000</v>
      </c>
      <c r="R9" s="113"/>
      <c r="S9" s="155"/>
      <c r="T9" s="1"/>
      <c r="U9" s="1">
        <v>80</v>
      </c>
      <c r="V9" s="1">
        <v>42</v>
      </c>
      <c r="W9" s="1"/>
      <c r="X9" s="1"/>
      <c r="Y9" s="1"/>
      <c r="Z9" s="1"/>
      <c r="AA9" s="119">
        <v>12500</v>
      </c>
      <c r="AB9" s="111">
        <v>525000</v>
      </c>
      <c r="AC9" s="117">
        <v>0.53</v>
      </c>
      <c r="AD9" s="114"/>
      <c r="AE9" s="114"/>
      <c r="AF9" s="115"/>
      <c r="AG9" s="115"/>
    </row>
    <row r="10" spans="1:33" s="110" customFormat="1">
      <c r="A10" s="1">
        <v>75</v>
      </c>
      <c r="B10" s="1" t="s">
        <v>415</v>
      </c>
      <c r="C10" s="1" t="s">
        <v>416</v>
      </c>
      <c r="D10" s="1" t="s">
        <v>412</v>
      </c>
      <c r="E10" s="1"/>
      <c r="F10" s="1" t="s">
        <v>417</v>
      </c>
      <c r="G10" s="1" t="s">
        <v>416</v>
      </c>
      <c r="H10" s="1" t="s">
        <v>417</v>
      </c>
      <c r="I10" s="1"/>
      <c r="J10" s="1" t="s">
        <v>407</v>
      </c>
      <c r="K10" s="1" t="s">
        <v>401</v>
      </c>
      <c r="L10" s="1"/>
      <c r="N10" s="111">
        <v>10000000</v>
      </c>
      <c r="O10" s="112"/>
      <c r="P10" s="112"/>
      <c r="Q10" s="111">
        <v>10000000</v>
      </c>
      <c r="R10" s="113"/>
      <c r="S10" s="155"/>
      <c r="T10" s="1"/>
      <c r="U10" s="1">
        <v>43</v>
      </c>
      <c r="V10" s="1">
        <v>20</v>
      </c>
      <c r="W10" s="1"/>
      <c r="X10" s="1"/>
      <c r="Y10" s="1"/>
      <c r="Z10" s="1"/>
      <c r="AA10" s="116">
        <v>232558</v>
      </c>
      <c r="AB10" s="111">
        <v>4651163</v>
      </c>
      <c r="AC10" s="117">
        <v>0.47</v>
      </c>
      <c r="AD10" s="114"/>
      <c r="AE10" s="114"/>
      <c r="AF10" s="115"/>
      <c r="AG10" s="115"/>
    </row>
    <row r="11" spans="1:33" s="110" customFormat="1">
      <c r="A11" s="1">
        <v>76</v>
      </c>
      <c r="B11" s="1" t="s">
        <v>418</v>
      </c>
      <c r="C11" s="1" t="s">
        <v>416</v>
      </c>
      <c r="D11" s="1" t="s">
        <v>412</v>
      </c>
      <c r="E11" s="1"/>
      <c r="F11" s="1" t="s">
        <v>419</v>
      </c>
      <c r="G11" s="1" t="s">
        <v>416</v>
      </c>
      <c r="H11" s="1" t="s">
        <v>420</v>
      </c>
      <c r="I11" s="1"/>
      <c r="J11" s="1" t="s">
        <v>407</v>
      </c>
      <c r="K11" s="1" t="s">
        <v>401</v>
      </c>
      <c r="L11" s="1"/>
      <c r="N11" s="111">
        <v>2000000</v>
      </c>
      <c r="O11" s="112"/>
      <c r="P11" s="112"/>
      <c r="Q11" s="111">
        <v>2000000</v>
      </c>
      <c r="R11" s="113"/>
      <c r="S11" s="155"/>
      <c r="T11" s="1"/>
      <c r="U11" s="1">
        <v>2</v>
      </c>
      <c r="V11" s="1">
        <v>2</v>
      </c>
      <c r="W11" s="1"/>
      <c r="X11" s="1"/>
      <c r="Y11" s="1"/>
      <c r="Z11" s="1"/>
      <c r="AA11" s="116">
        <v>1000000</v>
      </c>
      <c r="AB11" s="111">
        <v>2000000</v>
      </c>
      <c r="AC11" s="117">
        <v>1</v>
      </c>
      <c r="AD11" s="114"/>
      <c r="AE11" s="114"/>
      <c r="AF11" s="115"/>
      <c r="AG11" s="115"/>
    </row>
    <row r="12" spans="1:33" s="139" customFormat="1" ht="15.75" customHeight="1" thickBot="1">
      <c r="A12" s="127"/>
      <c r="B12" s="127" t="s">
        <v>421</v>
      </c>
      <c r="C12" s="127" t="s">
        <v>421</v>
      </c>
      <c r="D12" s="127"/>
      <c r="E12" s="127"/>
      <c r="F12" s="127"/>
      <c r="G12" s="127"/>
      <c r="H12" s="127"/>
      <c r="I12" s="127"/>
      <c r="J12" s="127"/>
      <c r="K12" s="127"/>
      <c r="L12" s="127"/>
      <c r="M12" s="131"/>
      <c r="N12" s="170">
        <f>SUM(N5:N11)</f>
        <v>155000000</v>
      </c>
      <c r="O12" s="171"/>
      <c r="P12" s="171" t="s">
        <v>422</v>
      </c>
      <c r="Q12" s="172">
        <f>SUM(Q5:Q11)</f>
        <v>155000000</v>
      </c>
      <c r="R12" s="173"/>
      <c r="S12" s="156"/>
      <c r="T12" s="138"/>
      <c r="U12" s="138"/>
      <c r="V12" s="138"/>
      <c r="W12" s="138"/>
      <c r="X12" s="138"/>
      <c r="Y12" s="138"/>
      <c r="Z12" s="138"/>
      <c r="AA12" s="138" t="s">
        <v>423</v>
      </c>
      <c r="AB12" s="140">
        <f>SUM(AB5:AB11)</f>
        <v>47176163</v>
      </c>
      <c r="AC12" s="141">
        <f>SUM(AB12/Q12)</f>
        <v>0.30436234193548389</v>
      </c>
      <c r="AD12" s="138"/>
      <c r="AE12" s="138"/>
      <c r="AF12" s="138"/>
      <c r="AG12" s="138"/>
    </row>
    <row r="13" spans="1:33" s="75" customFormat="1" ht="0.75" customHeight="1">
      <c r="A13" s="127"/>
      <c r="B13" s="127"/>
      <c r="C13" s="183"/>
      <c r="D13" s="184"/>
      <c r="E13" s="184"/>
      <c r="F13" s="184"/>
      <c r="G13" s="184"/>
      <c r="H13" s="184"/>
      <c r="I13" s="184"/>
      <c r="J13" s="184"/>
      <c r="K13" s="184"/>
      <c r="L13" s="184"/>
      <c r="M13" s="185"/>
      <c r="N13" s="186"/>
      <c r="O13" s="187"/>
      <c r="P13" s="187"/>
      <c r="Q13" s="188"/>
      <c r="R13" s="189"/>
      <c r="S13" s="176"/>
      <c r="T13" s="176"/>
      <c r="U13" s="176"/>
      <c r="V13" s="176"/>
      <c r="W13" s="176"/>
      <c r="X13" s="176"/>
      <c r="Y13" s="176"/>
      <c r="Z13" s="176"/>
      <c r="AA13" s="176"/>
      <c r="AB13" s="190"/>
      <c r="AC13" s="181"/>
      <c r="AD13" s="176"/>
      <c r="AE13" s="176"/>
      <c r="AF13" s="176"/>
      <c r="AG13" s="176"/>
    </row>
    <row r="14" spans="1:33" s="81" customFormat="1">
      <c r="A14" s="174"/>
      <c r="B14" s="175"/>
      <c r="C14" s="245"/>
      <c r="D14" s="246"/>
      <c r="E14" s="246"/>
      <c r="F14" s="246"/>
      <c r="G14" s="246"/>
      <c r="H14" s="246"/>
      <c r="I14" s="246"/>
      <c r="J14" s="246"/>
      <c r="K14" s="246"/>
      <c r="L14" s="246"/>
      <c r="M14" s="246"/>
      <c r="N14" s="246"/>
      <c r="O14" s="246"/>
      <c r="P14" s="246"/>
      <c r="Q14" s="246"/>
      <c r="R14" s="247"/>
      <c r="S14" s="84"/>
      <c r="T14" s="84"/>
      <c r="U14" s="84"/>
      <c r="V14" s="84"/>
      <c r="W14" s="84"/>
      <c r="X14" s="84"/>
      <c r="Y14" s="84"/>
      <c r="Z14" s="84"/>
      <c r="AA14" s="84"/>
      <c r="AB14" s="85"/>
      <c r="AC14" s="84"/>
      <c r="AD14" s="86"/>
      <c r="AE14" s="86"/>
      <c r="AF14" s="80"/>
      <c r="AG14" s="80"/>
    </row>
    <row r="15" spans="1:33" s="81" customFormat="1">
      <c r="A15" s="174"/>
      <c r="B15" s="175"/>
      <c r="C15" s="244" t="s">
        <v>424</v>
      </c>
      <c r="D15" s="244"/>
      <c r="E15" s="244"/>
      <c r="F15" s="244"/>
      <c r="G15" s="244"/>
      <c r="H15" s="244"/>
      <c r="I15" s="244"/>
      <c r="J15" s="244"/>
      <c r="K15" s="244"/>
      <c r="L15" s="244"/>
      <c r="M15" s="244"/>
      <c r="N15" s="244"/>
      <c r="O15" s="244"/>
      <c r="P15" s="244"/>
      <c r="Q15" s="244"/>
      <c r="R15" s="244"/>
      <c r="S15" s="84"/>
      <c r="T15" s="84"/>
      <c r="U15" s="84"/>
      <c r="V15" s="84"/>
      <c r="W15" s="84"/>
      <c r="X15" s="84"/>
      <c r="Y15" s="84"/>
      <c r="Z15" s="84"/>
      <c r="AA15" s="84"/>
      <c r="AB15" s="85"/>
      <c r="AC15" s="84"/>
      <c r="AD15" s="86"/>
      <c r="AE15" s="86"/>
      <c r="AF15" s="80"/>
      <c r="AG15" s="80"/>
    </row>
    <row r="16" spans="1:33" s="98" customFormat="1">
      <c r="A16" s="120">
        <v>77</v>
      </c>
      <c r="B16" s="120"/>
      <c r="C16" s="120" t="s">
        <v>425</v>
      </c>
      <c r="D16" s="120" t="s">
        <v>412</v>
      </c>
      <c r="E16" s="120"/>
      <c r="F16" s="120" t="s">
        <v>426</v>
      </c>
      <c r="G16" s="120"/>
      <c r="H16" s="120" t="s">
        <v>427</v>
      </c>
      <c r="I16" s="120"/>
      <c r="J16" s="120" t="s">
        <v>428</v>
      </c>
      <c r="K16" s="120" t="s">
        <v>429</v>
      </c>
      <c r="L16" s="120"/>
      <c r="N16" s="121">
        <v>2090000</v>
      </c>
      <c r="O16" s="122"/>
      <c r="P16" s="122"/>
      <c r="Q16" s="121">
        <v>2090000</v>
      </c>
      <c r="R16" s="123"/>
      <c r="S16" s="157"/>
      <c r="T16" s="120"/>
      <c r="U16" s="120">
        <v>142</v>
      </c>
      <c r="V16" s="120">
        <v>77</v>
      </c>
      <c r="W16" s="120"/>
      <c r="X16" s="120"/>
      <c r="Y16" s="120"/>
      <c r="Z16" s="120"/>
      <c r="AA16" s="125">
        <v>14718</v>
      </c>
      <c r="AB16" s="121">
        <v>1133310</v>
      </c>
      <c r="AC16" s="126">
        <v>0.54</v>
      </c>
      <c r="AD16" s="127"/>
      <c r="AE16" s="127"/>
      <c r="AF16" s="120"/>
      <c r="AG16" s="120"/>
    </row>
    <row r="17" spans="1:33" s="98" customFormat="1">
      <c r="A17" s="120">
        <v>78</v>
      </c>
      <c r="B17" s="120"/>
      <c r="C17" s="120" t="s">
        <v>430</v>
      </c>
      <c r="D17" s="120"/>
      <c r="E17" s="120"/>
      <c r="F17" s="120" t="s">
        <v>431</v>
      </c>
      <c r="G17" s="120"/>
      <c r="H17" s="120" t="s">
        <v>432</v>
      </c>
      <c r="I17" s="120"/>
      <c r="J17" s="120" t="s">
        <v>428</v>
      </c>
      <c r="K17" s="120" t="s">
        <v>429</v>
      </c>
      <c r="L17" s="120"/>
      <c r="N17" s="121">
        <v>23500000</v>
      </c>
      <c r="O17" s="122"/>
      <c r="P17" s="122"/>
      <c r="Q17" s="121">
        <v>23500000</v>
      </c>
      <c r="R17" s="123"/>
      <c r="S17" s="157"/>
      <c r="T17" s="120"/>
      <c r="U17" s="120">
        <v>50</v>
      </c>
      <c r="V17" s="120">
        <v>33</v>
      </c>
      <c r="W17" s="146">
        <v>0.54</v>
      </c>
      <c r="X17" s="125">
        <v>12778802</v>
      </c>
      <c r="Y17" s="125">
        <f>SUM((X17/U17))</f>
        <v>255576.04</v>
      </c>
      <c r="Z17" s="121">
        <f>SUM(Y17*V17)</f>
        <v>8434009.3200000003</v>
      </c>
      <c r="AA17" s="147">
        <f>SUM((Q17*W17)/U17)</f>
        <v>253800</v>
      </c>
      <c r="AB17" s="147">
        <f>SUM(AA17*V17)</f>
        <v>8375400</v>
      </c>
      <c r="AC17" s="126">
        <f>SUM(AB17/Q17)</f>
        <v>0.35639999999999999</v>
      </c>
      <c r="AD17" s="127" t="s">
        <v>433</v>
      </c>
      <c r="AE17" s="127"/>
      <c r="AF17" s="120"/>
      <c r="AG17" s="120"/>
    </row>
    <row r="18" spans="1:33" s="98" customFormat="1">
      <c r="A18" s="120">
        <v>79</v>
      </c>
      <c r="B18" s="120"/>
      <c r="C18" s="120" t="s">
        <v>434</v>
      </c>
      <c r="D18" s="120"/>
      <c r="E18" s="120"/>
      <c r="F18" s="120" t="s">
        <v>435</v>
      </c>
      <c r="G18" s="120"/>
      <c r="H18" s="120" t="s">
        <v>427</v>
      </c>
      <c r="I18" s="120"/>
      <c r="J18" s="120" t="s">
        <v>428</v>
      </c>
      <c r="K18" s="120" t="s">
        <v>429</v>
      </c>
      <c r="L18" s="120"/>
      <c r="N18" s="121">
        <v>25982500</v>
      </c>
      <c r="O18" s="122"/>
      <c r="P18" s="122"/>
      <c r="Q18" s="121">
        <v>25982500</v>
      </c>
      <c r="R18" s="123"/>
      <c r="S18" s="157"/>
      <c r="T18" s="120"/>
      <c r="U18" s="120">
        <v>50</v>
      </c>
      <c r="V18" s="120">
        <v>33</v>
      </c>
      <c r="W18" s="146">
        <v>0.54</v>
      </c>
      <c r="X18" s="125">
        <v>14128733</v>
      </c>
      <c r="Y18" s="125">
        <f>SUM((X18/U18))</f>
        <v>282574.65999999997</v>
      </c>
      <c r="Z18" s="121">
        <f>SUM(Y18*V18)</f>
        <v>9324963.7799999993</v>
      </c>
      <c r="AA18" s="147">
        <f>SUM((Q18*W18)/U18)</f>
        <v>280611</v>
      </c>
      <c r="AB18" s="147">
        <f>SUM(AA18*V18)</f>
        <v>9260163</v>
      </c>
      <c r="AC18" s="126">
        <f>SUM(AB18/Q18)</f>
        <v>0.35639999999999999</v>
      </c>
      <c r="AD18" s="127" t="s">
        <v>433</v>
      </c>
      <c r="AE18" s="127"/>
      <c r="AF18" s="120"/>
      <c r="AG18" s="120"/>
    </row>
    <row r="19" spans="1:33" s="98" customFormat="1">
      <c r="A19" s="120">
        <v>80</v>
      </c>
      <c r="B19" s="120"/>
      <c r="C19" s="120" t="s">
        <v>436</v>
      </c>
      <c r="D19" s="120"/>
      <c r="E19" s="120"/>
      <c r="F19" s="120" t="s">
        <v>437</v>
      </c>
      <c r="G19" s="120"/>
      <c r="H19" s="120" t="s">
        <v>438</v>
      </c>
      <c r="I19" s="120"/>
      <c r="J19" s="120" t="s">
        <v>428</v>
      </c>
      <c r="K19" s="120" t="s">
        <v>429</v>
      </c>
      <c r="L19" s="120"/>
      <c r="N19" s="121">
        <v>23100000</v>
      </c>
      <c r="O19" s="122"/>
      <c r="P19" s="122"/>
      <c r="Q19" s="121">
        <v>23100000</v>
      </c>
      <c r="R19" s="123"/>
      <c r="S19" s="157"/>
      <c r="T19" s="120"/>
      <c r="U19" s="120">
        <v>50</v>
      </c>
      <c r="V19" s="120">
        <v>33</v>
      </c>
      <c r="W19" s="146">
        <v>0.54</v>
      </c>
      <c r="X19" s="125">
        <v>12561290</v>
      </c>
      <c r="Y19" s="125">
        <f>SUM((X19/U19))</f>
        <v>251225.8</v>
      </c>
      <c r="Z19" s="121">
        <f>SUM(Y19*V19)</f>
        <v>8290451.3999999994</v>
      </c>
      <c r="AA19" s="147">
        <f>SUM((Q19*W19)/U19)</f>
        <v>249480</v>
      </c>
      <c r="AB19" s="147">
        <f>SUM(AA19*V19)</f>
        <v>8232840</v>
      </c>
      <c r="AC19" s="126">
        <f>SUM(AB19/Q19)</f>
        <v>0.35639999999999999</v>
      </c>
      <c r="AD19" s="127" t="s">
        <v>433</v>
      </c>
      <c r="AE19" s="127"/>
      <c r="AF19" s="120"/>
      <c r="AG19" s="120"/>
    </row>
    <row r="20" spans="1:33" s="110" customFormat="1">
      <c r="A20" s="1">
        <v>81</v>
      </c>
      <c r="B20" s="1"/>
      <c r="C20" s="1" t="s">
        <v>439</v>
      </c>
      <c r="D20" s="1"/>
      <c r="E20" s="1"/>
      <c r="F20" s="1" t="s">
        <v>440</v>
      </c>
      <c r="G20" s="1"/>
      <c r="H20" s="1"/>
      <c r="I20" s="1"/>
      <c r="J20" s="1" t="s">
        <v>428</v>
      </c>
      <c r="K20" s="1" t="s">
        <v>429</v>
      </c>
      <c r="L20" s="1"/>
      <c r="N20" s="111">
        <v>35000000</v>
      </c>
      <c r="O20" s="112"/>
      <c r="P20" s="112"/>
      <c r="Q20" s="111">
        <v>35000000</v>
      </c>
      <c r="R20" s="113"/>
      <c r="S20" s="158"/>
      <c r="T20" s="1" t="s">
        <v>38</v>
      </c>
      <c r="U20" s="1">
        <v>50</v>
      </c>
      <c r="V20" s="1">
        <v>33</v>
      </c>
      <c r="W20" s="143">
        <v>0.54</v>
      </c>
      <c r="X20" s="116">
        <v>19032258</v>
      </c>
      <c r="Y20" s="125">
        <f>SUM((X20/U20))</f>
        <v>380645.16</v>
      </c>
      <c r="Z20" s="121">
        <f>SUM(Y20*V20)</f>
        <v>12561290.279999999</v>
      </c>
      <c r="AA20" s="151">
        <f>SUM((Q20*W20)/U20)</f>
        <v>378000</v>
      </c>
      <c r="AB20" s="151">
        <f>SUM(AA20*V20)</f>
        <v>12474000</v>
      </c>
      <c r="AC20" s="145">
        <f>SUM(AB20/Q20)</f>
        <v>0.35639999999999999</v>
      </c>
      <c r="AD20" s="1" t="s">
        <v>433</v>
      </c>
      <c r="AE20" s="1"/>
      <c r="AF20" s="1"/>
      <c r="AG20" s="1"/>
    </row>
    <row r="21" spans="1:33" s="98" customFormat="1">
      <c r="A21" s="120">
        <v>82</v>
      </c>
      <c r="B21" s="120"/>
      <c r="C21" s="120" t="s">
        <v>441</v>
      </c>
      <c r="D21" s="120"/>
      <c r="E21" s="120"/>
      <c r="F21" s="120" t="s">
        <v>438</v>
      </c>
      <c r="G21" s="120"/>
      <c r="H21" s="120" t="s">
        <v>438</v>
      </c>
      <c r="I21" s="120"/>
      <c r="J21" s="120" t="s">
        <v>428</v>
      </c>
      <c r="K21" s="120" t="s">
        <v>429</v>
      </c>
      <c r="L21" s="120"/>
      <c r="N21" s="121">
        <v>475000</v>
      </c>
      <c r="O21" s="122"/>
      <c r="P21" s="122"/>
      <c r="Q21" s="121">
        <v>475000</v>
      </c>
      <c r="R21" s="123"/>
      <c r="S21" s="157"/>
      <c r="T21" s="120"/>
      <c r="U21" s="120">
        <v>24</v>
      </c>
      <c r="V21" s="120">
        <v>16</v>
      </c>
      <c r="W21" s="146">
        <v>0.1055</v>
      </c>
      <c r="X21" s="125">
        <v>50155</v>
      </c>
      <c r="Y21" s="125">
        <f>SUM((X21/U21))</f>
        <v>2089.7916666666665</v>
      </c>
      <c r="Z21" s="121">
        <f>SUM(Y21*V21)</f>
        <v>33436.666666666664</v>
      </c>
      <c r="AA21" s="147">
        <f>SUM((Q21*W21)/U21)</f>
        <v>2088.0208333333335</v>
      </c>
      <c r="AB21" s="147">
        <f>SUM(AA21*V21)</f>
        <v>33408.333333333336</v>
      </c>
      <c r="AC21" s="126">
        <f>SUM(AB21/Q21)</f>
        <v>7.0333333333333345E-2</v>
      </c>
      <c r="AD21" s="127" t="s">
        <v>433</v>
      </c>
      <c r="AE21" s="127"/>
      <c r="AF21" s="120"/>
      <c r="AG21" s="120"/>
    </row>
    <row r="22" spans="1:33" s="98" customFormat="1">
      <c r="A22" s="120">
        <v>83</v>
      </c>
      <c r="B22" s="120"/>
      <c r="C22" s="120" t="s">
        <v>442</v>
      </c>
      <c r="D22" s="120"/>
      <c r="E22" s="120"/>
      <c r="F22" s="120" t="s">
        <v>443</v>
      </c>
      <c r="G22" s="120"/>
      <c r="H22" s="120" t="s">
        <v>443</v>
      </c>
      <c r="I22" s="120"/>
      <c r="J22" s="120" t="s">
        <v>428</v>
      </c>
      <c r="K22" s="120" t="s">
        <v>429</v>
      </c>
      <c r="L22" s="120"/>
      <c r="N22" s="121">
        <v>56500000</v>
      </c>
      <c r="O22" s="122"/>
      <c r="P22" s="122"/>
      <c r="Q22" s="121">
        <v>56500000</v>
      </c>
      <c r="R22" s="123"/>
      <c r="S22" s="157"/>
      <c r="T22" s="120"/>
      <c r="U22" s="124"/>
      <c r="V22" s="124"/>
      <c r="W22" s="124"/>
      <c r="X22" s="124"/>
      <c r="Y22" s="124"/>
      <c r="Z22" s="124"/>
      <c r="AA22" s="124"/>
      <c r="AB22" s="150" t="s">
        <v>375</v>
      </c>
      <c r="AC22" s="124"/>
      <c r="AD22" s="127"/>
      <c r="AE22" s="127"/>
      <c r="AF22" s="120"/>
      <c r="AG22" s="120"/>
    </row>
    <row r="23" spans="1:33" s="98" customFormat="1">
      <c r="A23" s="120">
        <v>84</v>
      </c>
      <c r="B23" s="120"/>
      <c r="C23" s="120" t="s">
        <v>442</v>
      </c>
      <c r="D23" s="120"/>
      <c r="E23" s="120"/>
      <c r="F23" s="120" t="s">
        <v>444</v>
      </c>
      <c r="G23" s="120"/>
      <c r="H23" s="120" t="s">
        <v>444</v>
      </c>
      <c r="I23" s="120"/>
      <c r="J23" s="120" t="s">
        <v>428</v>
      </c>
      <c r="K23" s="120" t="s">
        <v>429</v>
      </c>
      <c r="L23" s="120"/>
      <c r="N23" s="121">
        <v>234000</v>
      </c>
      <c r="O23" s="122"/>
      <c r="P23" s="122"/>
      <c r="Q23" s="121">
        <v>234000</v>
      </c>
      <c r="R23" s="123"/>
      <c r="S23" s="157"/>
      <c r="T23" s="120"/>
      <c r="U23" s="124"/>
      <c r="V23" s="124"/>
      <c r="W23" s="124"/>
      <c r="X23" s="124"/>
      <c r="Y23" s="124"/>
      <c r="Z23" s="124"/>
      <c r="AA23" s="124"/>
      <c r="AB23" s="150" t="s">
        <v>375</v>
      </c>
      <c r="AC23" s="124"/>
      <c r="AD23" s="127"/>
      <c r="AE23" s="127"/>
      <c r="AF23" s="120"/>
      <c r="AG23" s="120"/>
    </row>
    <row r="24" spans="1:33" s="98" customFormat="1">
      <c r="A24" s="120">
        <v>85</v>
      </c>
      <c r="B24" s="120"/>
      <c r="C24" s="120" t="s">
        <v>445</v>
      </c>
      <c r="D24" s="120" t="s">
        <v>412</v>
      </c>
      <c r="E24" s="120"/>
      <c r="F24" s="120" t="s">
        <v>446</v>
      </c>
      <c r="G24" s="120"/>
      <c r="H24" s="120" t="s">
        <v>447</v>
      </c>
      <c r="I24" s="120"/>
      <c r="J24" s="120" t="s">
        <v>428</v>
      </c>
      <c r="K24" s="120" t="s">
        <v>429</v>
      </c>
      <c r="L24" s="120"/>
      <c r="N24" s="121">
        <v>35000000</v>
      </c>
      <c r="O24" s="122"/>
      <c r="P24" s="122"/>
      <c r="Q24" s="121">
        <v>35000000</v>
      </c>
      <c r="R24" s="123"/>
      <c r="S24" s="157"/>
      <c r="T24" s="120" t="s">
        <v>38</v>
      </c>
      <c r="U24" s="120">
        <v>142</v>
      </c>
      <c r="V24" s="120">
        <v>77</v>
      </c>
      <c r="W24" s="120"/>
      <c r="X24" s="120"/>
      <c r="Y24" s="120"/>
      <c r="Z24" s="120"/>
      <c r="AA24" s="125">
        <v>246479</v>
      </c>
      <c r="AB24" s="121">
        <v>18978873</v>
      </c>
      <c r="AC24" s="126">
        <v>0.54</v>
      </c>
      <c r="AD24" s="127"/>
      <c r="AE24" s="127"/>
      <c r="AF24" s="120"/>
      <c r="AG24" s="120"/>
    </row>
    <row r="25" spans="1:33" s="98" customFormat="1">
      <c r="A25" s="120">
        <v>86</v>
      </c>
      <c r="B25" s="120"/>
      <c r="C25" s="120" t="s">
        <v>445</v>
      </c>
      <c r="D25" s="120" t="s">
        <v>412</v>
      </c>
      <c r="E25" s="120"/>
      <c r="F25" s="120" t="s">
        <v>448</v>
      </c>
      <c r="G25" s="120"/>
      <c r="H25" s="120" t="s">
        <v>447</v>
      </c>
      <c r="I25" s="120" t="s">
        <v>449</v>
      </c>
      <c r="J25" s="120" t="s">
        <v>428</v>
      </c>
      <c r="K25" s="120" t="s">
        <v>429</v>
      </c>
      <c r="L25" s="120"/>
      <c r="N25" s="121">
        <v>4950000</v>
      </c>
      <c r="O25" s="122"/>
      <c r="P25" s="122"/>
      <c r="Q25" s="121">
        <v>4950000</v>
      </c>
      <c r="R25" s="123"/>
      <c r="S25" s="157"/>
      <c r="T25" s="120" t="s">
        <v>38</v>
      </c>
      <c r="U25" s="120">
        <v>142</v>
      </c>
      <c r="V25" s="120">
        <v>77</v>
      </c>
      <c r="W25" s="120"/>
      <c r="X25" s="120"/>
      <c r="Y25" s="120"/>
      <c r="Z25" s="120"/>
      <c r="AA25" s="125">
        <v>34859</v>
      </c>
      <c r="AB25" s="121">
        <v>2684155</v>
      </c>
      <c r="AC25" s="126">
        <v>0.54</v>
      </c>
      <c r="AD25" s="127"/>
      <c r="AE25" s="127"/>
      <c r="AF25" s="120"/>
      <c r="AG25" s="120"/>
    </row>
    <row r="26" spans="1:33" s="98" customFormat="1">
      <c r="A26" s="120">
        <v>87</v>
      </c>
      <c r="B26" s="120"/>
      <c r="C26" s="120" t="s">
        <v>445</v>
      </c>
      <c r="D26" s="120" t="s">
        <v>412</v>
      </c>
      <c r="E26" s="120"/>
      <c r="F26" s="120" t="s">
        <v>450</v>
      </c>
      <c r="G26" s="120"/>
      <c r="H26" s="120" t="s">
        <v>447</v>
      </c>
      <c r="I26" s="120" t="s">
        <v>449</v>
      </c>
      <c r="J26" s="120" t="s">
        <v>428</v>
      </c>
      <c r="K26" s="120" t="s">
        <v>429</v>
      </c>
      <c r="L26" s="120"/>
      <c r="N26" s="121">
        <v>1700000</v>
      </c>
      <c r="O26" s="122"/>
      <c r="P26" s="122"/>
      <c r="Q26" s="121">
        <v>1700000</v>
      </c>
      <c r="R26" s="123"/>
      <c r="S26" s="157"/>
      <c r="T26" s="120" t="s">
        <v>38</v>
      </c>
      <c r="U26" s="120">
        <v>142</v>
      </c>
      <c r="V26" s="120">
        <v>77</v>
      </c>
      <c r="W26" s="120"/>
      <c r="X26" s="120"/>
      <c r="Y26" s="120"/>
      <c r="Z26" s="120"/>
      <c r="AA26" s="125">
        <v>11972</v>
      </c>
      <c r="AB26" s="121">
        <v>921831</v>
      </c>
      <c r="AC26" s="126">
        <v>0.54</v>
      </c>
      <c r="AD26" s="127"/>
      <c r="AE26" s="127"/>
      <c r="AF26" s="120"/>
      <c r="AG26" s="120"/>
    </row>
    <row r="27" spans="1:33" s="110" customFormat="1">
      <c r="A27" s="1">
        <v>88</v>
      </c>
      <c r="B27" s="1"/>
      <c r="C27" s="1" t="s">
        <v>445</v>
      </c>
      <c r="D27" s="1" t="s">
        <v>412</v>
      </c>
      <c r="E27" s="1"/>
      <c r="F27" s="1" t="s">
        <v>451</v>
      </c>
      <c r="G27" s="1"/>
      <c r="H27" s="1"/>
      <c r="I27" s="1" t="s">
        <v>449</v>
      </c>
      <c r="J27" s="1" t="s">
        <v>428</v>
      </c>
      <c r="K27" s="1" t="s">
        <v>429</v>
      </c>
      <c r="L27" s="1"/>
      <c r="N27" s="128">
        <v>1025000</v>
      </c>
      <c r="O27" s="112"/>
      <c r="P27" s="112"/>
      <c r="Q27" s="111">
        <v>1025000</v>
      </c>
      <c r="R27" s="113"/>
      <c r="S27" s="155"/>
      <c r="T27" s="1"/>
      <c r="U27" s="1">
        <v>142</v>
      </c>
      <c r="V27" s="1">
        <v>77</v>
      </c>
      <c r="W27" s="1"/>
      <c r="X27" s="1"/>
      <c r="Y27" s="1"/>
      <c r="Z27" s="1"/>
      <c r="AA27" s="142">
        <f>SUM(Q27/U27)</f>
        <v>7218.3098591549297</v>
      </c>
      <c r="AB27" s="111">
        <f>SUM(AA27*V27)</f>
        <v>555809.85915492964</v>
      </c>
      <c r="AC27" s="143">
        <f>SUM(AB27/Q27)</f>
        <v>0.54225352112676062</v>
      </c>
      <c r="AD27" s="1"/>
      <c r="AE27" s="1"/>
      <c r="AF27" s="1"/>
      <c r="AG27" s="1"/>
    </row>
    <row r="28" spans="1:33" s="110" customFormat="1">
      <c r="A28" s="1">
        <v>89</v>
      </c>
      <c r="B28" s="1"/>
      <c r="C28" s="1" t="s">
        <v>445</v>
      </c>
      <c r="D28" s="1" t="s">
        <v>412</v>
      </c>
      <c r="E28" s="1"/>
      <c r="F28" s="1" t="s">
        <v>452</v>
      </c>
      <c r="G28" s="1"/>
      <c r="H28" s="1"/>
      <c r="I28" s="1" t="s">
        <v>449</v>
      </c>
      <c r="J28" s="1" t="s">
        <v>428</v>
      </c>
      <c r="K28" s="1" t="s">
        <v>429</v>
      </c>
      <c r="L28" s="1"/>
      <c r="N28" s="111">
        <v>250000</v>
      </c>
      <c r="O28" s="112"/>
      <c r="P28" s="112"/>
      <c r="Q28" s="111">
        <v>250000</v>
      </c>
      <c r="R28" s="113"/>
      <c r="S28" s="155"/>
      <c r="T28" s="1"/>
      <c r="U28" s="1">
        <v>142</v>
      </c>
      <c r="V28" s="1">
        <v>77</v>
      </c>
      <c r="W28" s="1"/>
      <c r="X28" s="1"/>
      <c r="Y28" s="1"/>
      <c r="Z28" s="1"/>
      <c r="AA28" s="142">
        <f>SUM(Q28/U28)</f>
        <v>1760.5633802816901</v>
      </c>
      <c r="AB28" s="111">
        <f>SUM(AA28*V28)</f>
        <v>135563.38028169013</v>
      </c>
      <c r="AC28" s="143">
        <f>SUM(AB28/Q28)</f>
        <v>0.54225352112676051</v>
      </c>
      <c r="AD28" s="1"/>
      <c r="AE28" s="1"/>
      <c r="AF28" s="1"/>
      <c r="AG28" s="1"/>
    </row>
    <row r="29" spans="1:33" s="110" customFormat="1">
      <c r="A29" s="1">
        <v>90</v>
      </c>
      <c r="B29" s="1"/>
      <c r="C29" s="1" t="s">
        <v>445</v>
      </c>
      <c r="D29" s="1" t="s">
        <v>412</v>
      </c>
      <c r="E29" s="1"/>
      <c r="F29" s="1" t="s">
        <v>453</v>
      </c>
      <c r="G29" s="1"/>
      <c r="H29" s="1"/>
      <c r="I29" s="1" t="s">
        <v>449</v>
      </c>
      <c r="J29" s="1" t="s">
        <v>428</v>
      </c>
      <c r="K29" s="1" t="s">
        <v>429</v>
      </c>
      <c r="L29" s="1"/>
      <c r="N29" s="128">
        <v>1250000</v>
      </c>
      <c r="Q29" s="112">
        <v>1250000</v>
      </c>
      <c r="R29" s="112"/>
      <c r="S29" s="155"/>
      <c r="T29" s="1"/>
      <c r="U29" s="1">
        <v>142</v>
      </c>
      <c r="V29" s="1">
        <v>77</v>
      </c>
      <c r="W29" s="1"/>
      <c r="X29" s="1"/>
      <c r="Y29" s="1"/>
      <c r="Z29" s="1"/>
      <c r="AA29" s="142">
        <f>SUM(Q29/U29)</f>
        <v>8802.8169014084506</v>
      </c>
      <c r="AB29" s="111">
        <f>SUM(AA29*V29)</f>
        <v>677816.90140845068</v>
      </c>
      <c r="AC29" s="143">
        <f>SUM(AB29/Q29)</f>
        <v>0.54225352112676051</v>
      </c>
      <c r="AD29" s="129"/>
      <c r="AE29" s="1"/>
      <c r="AF29" s="1"/>
      <c r="AG29" s="1"/>
    </row>
    <row r="30" spans="1:33" s="110" customFormat="1" ht="15.75">
      <c r="A30" s="1">
        <v>91</v>
      </c>
      <c r="B30" s="1"/>
      <c r="C30" s="1" t="s">
        <v>445</v>
      </c>
      <c r="D30" s="1" t="s">
        <v>412</v>
      </c>
      <c r="E30" s="1"/>
      <c r="F30" s="130" t="s">
        <v>454</v>
      </c>
      <c r="G30" s="1"/>
      <c r="H30" s="1"/>
      <c r="I30" s="1" t="s">
        <v>449</v>
      </c>
      <c r="J30" s="1" t="s">
        <v>428</v>
      </c>
      <c r="K30" s="1" t="s">
        <v>429</v>
      </c>
      <c r="L30" s="1"/>
      <c r="N30" s="111">
        <v>625000</v>
      </c>
      <c r="O30" s="112"/>
      <c r="P30" s="112"/>
      <c r="Q30" s="113">
        <v>625000</v>
      </c>
      <c r="R30" s="113"/>
      <c r="S30" s="155"/>
      <c r="T30" s="1"/>
      <c r="U30" s="1">
        <v>142</v>
      </c>
      <c r="V30" s="1">
        <v>77</v>
      </c>
      <c r="W30" s="1"/>
      <c r="X30" s="1"/>
      <c r="Y30" s="1"/>
      <c r="Z30" s="1"/>
      <c r="AA30" s="142">
        <f>SUM(Q30/U30)</f>
        <v>4401.4084507042253</v>
      </c>
      <c r="AB30" s="111">
        <f>SUM(AA30*V30)</f>
        <v>338908.45070422534</v>
      </c>
      <c r="AC30" s="143">
        <f>SUM(AB30/Q30)</f>
        <v>0.54225352112676051</v>
      </c>
      <c r="AD30" s="129"/>
      <c r="AE30" s="1"/>
      <c r="AF30" s="1"/>
      <c r="AG30" s="1"/>
    </row>
    <row r="31" spans="1:33" s="131" customFormat="1" ht="16.5" customHeight="1">
      <c r="A31" s="127"/>
      <c r="C31" s="127" t="s">
        <v>455</v>
      </c>
      <c r="D31" s="127"/>
      <c r="E31" s="127"/>
      <c r="F31" s="127"/>
      <c r="G31" s="127"/>
      <c r="H31" s="127"/>
      <c r="I31" s="127"/>
      <c r="J31" s="127"/>
      <c r="L31" s="127"/>
      <c r="N31" s="132">
        <f>SUM(N16:N30)</f>
        <v>211681500</v>
      </c>
      <c r="O31" s="133">
        <f>SUM(O16:O30)</f>
        <v>0</v>
      </c>
      <c r="P31" s="133">
        <f>SUM(P16:P30)</f>
        <v>0</v>
      </c>
      <c r="Q31" s="134">
        <f>SUM(Q16:Q30)</f>
        <v>211681500</v>
      </c>
      <c r="R31" s="134"/>
      <c r="S31" s="159"/>
      <c r="T31" s="127"/>
      <c r="U31" s="127"/>
      <c r="V31" s="127"/>
      <c r="W31" s="127"/>
      <c r="X31" s="135"/>
      <c r="Y31" s="135"/>
      <c r="Z31" s="135"/>
      <c r="AA31" s="127" t="s">
        <v>456</v>
      </c>
      <c r="AB31" s="134">
        <f>SUM(AB16:AB30)</f>
        <v>63802078.924882628</v>
      </c>
      <c r="AC31" s="136">
        <f>SUM(AB31/AB37)</f>
        <v>0.316023968125626</v>
      </c>
      <c r="AD31" s="137"/>
      <c r="AE31" s="127"/>
      <c r="AF31" s="127"/>
      <c r="AG31" s="127"/>
    </row>
    <row r="32" spans="1:33" s="75" customFormat="1" ht="0.75" customHeight="1">
      <c r="A32" s="176"/>
      <c r="C32" s="176"/>
      <c r="D32" s="176"/>
      <c r="E32" s="176"/>
      <c r="F32" s="176"/>
      <c r="G32" s="176"/>
      <c r="H32" s="176"/>
      <c r="I32" s="176"/>
      <c r="J32" s="176"/>
      <c r="L32" s="176"/>
      <c r="N32" s="177"/>
      <c r="O32" s="76"/>
      <c r="P32" s="76"/>
      <c r="Q32" s="178"/>
      <c r="R32" s="178"/>
      <c r="S32" s="179"/>
      <c r="T32" s="176"/>
      <c r="U32" s="176"/>
      <c r="V32" s="176"/>
      <c r="W32" s="176"/>
      <c r="X32" s="180"/>
      <c r="Y32" s="180"/>
      <c r="Z32" s="180"/>
      <c r="AA32" s="176"/>
      <c r="AB32" s="178"/>
      <c r="AC32" s="181"/>
      <c r="AD32" s="182"/>
      <c r="AE32" s="176"/>
      <c r="AF32" s="176"/>
      <c r="AG32" s="176"/>
    </row>
    <row r="33" spans="6:29" s="81" customFormat="1">
      <c r="N33" s="82"/>
      <c r="AA33" s="81" t="s">
        <v>457</v>
      </c>
      <c r="AB33" s="82">
        <f>SUM(AB12,AB31)</f>
        <v>110978241.92488262</v>
      </c>
      <c r="AC33" s="149">
        <f>SUM((AB31+AB12)/(Q36))</f>
        <v>0.3026556887240906</v>
      </c>
    </row>
    <row r="34" spans="6:29" s="81" customFormat="1">
      <c r="N34" s="82"/>
      <c r="O34" s="71" t="s">
        <v>458</v>
      </c>
      <c r="P34" s="70"/>
      <c r="Q34" s="82">
        <f>SUM(Q5:Q11,Q20,Q27:Q30)</f>
        <v>193150000</v>
      </c>
      <c r="R34" s="82"/>
      <c r="AA34" s="83" t="s">
        <v>459</v>
      </c>
      <c r="AB34" s="82">
        <v>366681500</v>
      </c>
      <c r="AC34" s="82"/>
    </row>
    <row r="35" spans="6:29" s="81" customFormat="1">
      <c r="N35" s="82"/>
      <c r="O35" s="83" t="s">
        <v>460</v>
      </c>
      <c r="Q35" s="82">
        <f>SUM(Q21:Q26,Q16:Q19)</f>
        <v>173531500</v>
      </c>
      <c r="R35" s="82"/>
    </row>
    <row r="36" spans="6:29" s="81" customFormat="1">
      <c r="N36" s="82"/>
      <c r="O36" s="83" t="s">
        <v>459</v>
      </c>
      <c r="P36" s="83"/>
      <c r="Q36" s="82">
        <f>SUM(Q12,Q31)</f>
        <v>366681500</v>
      </c>
      <c r="R36" s="82"/>
      <c r="T36" s="81" t="s">
        <v>461</v>
      </c>
      <c r="AB36" s="82"/>
    </row>
    <row r="37" spans="6:29" ht="15.75">
      <c r="F37" s="152" t="s">
        <v>462</v>
      </c>
      <c r="T37" s="76" t="s">
        <v>461</v>
      </c>
      <c r="U37" s="81"/>
      <c r="V37" s="81"/>
      <c r="W37" s="81"/>
      <c r="X37" s="81"/>
      <c r="Y37" s="81"/>
      <c r="Z37" s="81"/>
      <c r="AA37" s="81"/>
      <c r="AB37" s="144">
        <v>201890000</v>
      </c>
    </row>
    <row r="38" spans="6:29">
      <c r="T38" s="127" t="s">
        <v>463</v>
      </c>
      <c r="U38" s="81"/>
      <c r="V38" s="81"/>
      <c r="W38" s="81"/>
      <c r="X38" s="81"/>
      <c r="Y38" s="81"/>
      <c r="Z38" s="81"/>
      <c r="AA38" s="81"/>
      <c r="AB38" s="82"/>
    </row>
    <row r="39" spans="6:29">
      <c r="T39" s="75" t="s">
        <v>464</v>
      </c>
    </row>
  </sheetData>
  <mergeCells count="5">
    <mergeCell ref="C2:R2"/>
    <mergeCell ref="C3:R3"/>
    <mergeCell ref="C15:R15"/>
    <mergeCell ref="C14:R14"/>
    <mergeCell ref="C1:R1"/>
  </mergeCells>
  <pageMargins left="0.7" right="0.7" top="0.75" bottom="0.75" header="0.3" footer="0.3"/>
  <pageSetup scale="3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bd414d0c-d0bf-4487-9d67-a10b15663a1c">
      <UserInfo>
        <DisplayName>Jessica Cobb</DisplayName>
        <AccountId>4342</AccountId>
        <AccountType/>
      </UserInfo>
    </SharedWithUsers>
    <lcf76f155ced4ddcb4097134ff3c332f xmlns="27b3344f-be10-4b24-93e5-165e4c3ef0d3">
      <Terms xmlns="http://schemas.microsoft.com/office/infopath/2007/PartnerControls"/>
    </lcf76f155ced4ddcb4097134ff3c332f>
    <TaxCatchAll xmlns="bd414d0c-d0bf-4487-9d67-a10b15663a1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98152CF93AB8149AC1FFA24FE753672" ma:contentTypeVersion="16" ma:contentTypeDescription="Create a new document." ma:contentTypeScope="" ma:versionID="5f5c8a994786d6e92911b3d69928f051">
  <xsd:schema xmlns:xsd="http://www.w3.org/2001/XMLSchema" xmlns:xs="http://www.w3.org/2001/XMLSchema" xmlns:p="http://schemas.microsoft.com/office/2006/metadata/properties" xmlns:ns2="bd414d0c-d0bf-4487-9d67-a10b15663a1c" xmlns:ns3="27b3344f-be10-4b24-93e5-165e4c3ef0d3" targetNamespace="http://schemas.microsoft.com/office/2006/metadata/properties" ma:root="true" ma:fieldsID="a8977cfb5e46572afa420ea39831b748" ns2:_="" ns3:_="">
    <xsd:import namespace="bd414d0c-d0bf-4487-9d67-a10b15663a1c"/>
    <xsd:import namespace="27b3344f-be10-4b24-93e5-165e4c3ef0d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414d0c-d0bf-4487-9d67-a10b15663a1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7d5fe202-5d9e-4938-9b9e-bd8911132fc4}" ma:internalName="TaxCatchAll" ma:showField="CatchAllData" ma:web="bd414d0c-d0bf-4487-9d67-a10b15663a1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7b3344f-be10-4b24-93e5-165e4c3ef0d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3d8a827-4ea3-4d00-bef8-cbb650e33d56"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5ED0013-4B9B-4816-8584-07AC2ABCAAB6}"/>
</file>

<file path=customXml/itemProps2.xml><?xml version="1.0" encoding="utf-8"?>
<ds:datastoreItem xmlns:ds="http://schemas.openxmlformats.org/officeDocument/2006/customXml" ds:itemID="{0200B105-2DCB-48CF-81E5-09D6487CD8AD}"/>
</file>

<file path=customXml/itemProps3.xml><?xml version="1.0" encoding="utf-8"?>
<ds:datastoreItem xmlns:ds="http://schemas.openxmlformats.org/officeDocument/2006/customXml" ds:itemID="{7DA9A2D9-BFD8-4369-AEDD-6CA882472D1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Kate Rattan</dc:creator>
  <cp:keywords/>
  <dc:description/>
  <cp:lastModifiedBy>Kate Rattan</cp:lastModifiedBy>
  <cp:revision/>
  <dcterms:created xsi:type="dcterms:W3CDTF">2023-01-29T12:20:48Z</dcterms:created>
  <dcterms:modified xsi:type="dcterms:W3CDTF">2023-03-09T23:33:53Z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0x010100798152CF93AB8149AC1FFA24FE753672</vt:lpwstr>
  </property>
  <property fmtid="{D5CDD505-2E9C-101B-9397-08002B2CF9AE}" pid="3" name="MediaServiceImageTags">
    <vt:lpwstr/>
  </property>
</Properties>
</file>